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nna.siedlaczek\Desktop\Wyniki 1Q2020\"/>
    </mc:Choice>
  </mc:AlternateContent>
  <xr:revisionPtr revIDLastSave="0" documentId="13_ncr:1_{3A37DF6A-AC7D-40C7-8E97-A308237977DE}" xr6:coauthVersionLast="45" xr6:coauthVersionMax="45" xr10:uidLastSave="{00000000-0000-0000-0000-000000000000}"/>
  <bookViews>
    <workbookView xWindow="-110" yWindow="-110" windowWidth="19420" windowHeight="10420" tabRatio="824" xr2:uid="{140CF583-D6CD-489B-9D75-5CAE21A0045F}"/>
  </bookViews>
  <sheets>
    <sheet name="Contents" sheetId="16" r:id="rId1"/>
    <sheet name="Income statement" sheetId="2" r:id="rId2"/>
    <sheet name="Balance Sheet" sheetId="1" r:id="rId3"/>
    <sheet name="Cash Flow" sheetId="3" r:id="rId4"/>
    <sheet name="Ratios" sheetId="5" r:id="rId5"/>
    <sheet name="Volumes" sheetId="7" r:id="rId6"/>
    <sheet name="DIESEL+BIO" sheetId="10" r:id="rId7"/>
    <sheet name="LPG" sheetId="12" r:id="rId8"/>
    <sheet name="Natural gas" sheetId="13" r:id="rId9"/>
    <sheet name="Electricity" sheetId="14" r:id="rId10"/>
    <sheet name="Fuel Stations" sheetId="15" r:id="rId11"/>
    <sheet name="OTHERS" sheetId="18" r:id="rId1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13" l="1"/>
  <c r="H11" i="13"/>
  <c r="H8" i="13"/>
  <c r="H12" i="13" l="1"/>
  <c r="H17" i="13" s="1"/>
  <c r="H24" i="13" s="1"/>
  <c r="F24" i="15"/>
  <c r="F24" i="14"/>
  <c r="F24" i="13"/>
  <c r="F24" i="12"/>
  <c r="F24" i="10"/>
  <c r="F16" i="2"/>
  <c r="F15" i="2"/>
  <c r="H21" i="13" l="1"/>
  <c r="F45" i="3"/>
  <c r="F36" i="3"/>
  <c r="F25" i="3"/>
  <c r="F6" i="3"/>
  <c r="F26" i="3" l="1"/>
  <c r="F46" i="3" s="1"/>
  <c r="F48" i="3" s="1"/>
  <c r="F17" i="2"/>
  <c r="E24" i="13" l="1"/>
  <c r="E24" i="12"/>
  <c r="E12" i="10"/>
  <c r="E17" i="10" s="1"/>
  <c r="E24" i="10" s="1"/>
  <c r="E25" i="3"/>
  <c r="E6" i="3"/>
  <c r="E51" i="1"/>
  <c r="E41" i="1"/>
  <c r="E30" i="2"/>
  <c r="E21" i="2"/>
  <c r="D24" i="10"/>
  <c r="D51" i="1"/>
  <c r="D52" i="1" s="1"/>
  <c r="D33" i="1"/>
  <c r="D35" i="1" s="1"/>
  <c r="E21" i="10" l="1"/>
  <c r="E26" i="3"/>
  <c r="E52" i="1"/>
  <c r="E53" i="1" s="1"/>
  <c r="D53" i="1"/>
  <c r="D32" i="2"/>
  <c r="D34" i="2" s="1"/>
  <c r="D25" i="2"/>
  <c r="D30" i="2" s="1"/>
  <c r="D19" i="2"/>
  <c r="D6" i="3" s="1"/>
  <c r="D26" i="3" s="1"/>
  <c r="G8" i="2"/>
  <c r="G14" i="2" s="1"/>
  <c r="G9" i="2"/>
  <c r="G6" i="2"/>
  <c r="D21" i="2" l="1"/>
</calcChain>
</file>

<file path=xl/sharedStrings.xml><?xml version="1.0" encoding="utf-8"?>
<sst xmlns="http://schemas.openxmlformats.org/spreadsheetml/2006/main" count="717" uniqueCount="231">
  <si>
    <t>-</t>
  </si>
  <si>
    <t xml:space="preserve">                    -  </t>
  </si>
  <si>
    <t>1Q 2018</t>
  </si>
  <si>
    <t>2Q 2018</t>
  </si>
  <si>
    <t>3Q 2018</t>
  </si>
  <si>
    <t>4Q 2018</t>
  </si>
  <si>
    <t>1Q 2019</t>
  </si>
  <si>
    <t>EBITDA</t>
  </si>
  <si>
    <t xml:space="preserve">Inne wpływy/(wypływy) z działalności inwestycyjnej </t>
  </si>
  <si>
    <t xml:space="preserve"> -</t>
  </si>
  <si>
    <t>ROE</t>
  </si>
  <si>
    <t>ROA</t>
  </si>
  <si>
    <t>2Q 2019</t>
  </si>
  <si>
    <t>UNIMOT CAPITAL GROUP</t>
  </si>
  <si>
    <t>Selected consolidated financial data</t>
  </si>
  <si>
    <t>2. Interim condensed consolidated statements on financial situation</t>
  </si>
  <si>
    <t>1. Interim condensed consolidated statements on total revenues</t>
  </si>
  <si>
    <t>3. Condensed consolidated statements on cash flows</t>
  </si>
  <si>
    <t>5. Sales volumes</t>
  </si>
  <si>
    <t>6. Interim condensed consolidated statements on total revenues*</t>
  </si>
  <si>
    <t>6.1. DIESEL+BIO-FUELS SEGMENT</t>
  </si>
  <si>
    <t>6.2. LPG SEGMENT</t>
  </si>
  <si>
    <t>6.3. NATURAL GAS SEGMENT</t>
  </si>
  <si>
    <t>6.4. ELECTRICITY SEGMENT</t>
  </si>
  <si>
    <t>6.5. FUEL STATIONS SEGMENT</t>
  </si>
  <si>
    <t>* The Capital Group shows also other activities and corporate functions and books clearings in the Group.</t>
  </si>
  <si>
    <t>This document has been prepared only for informational reasons. Published periodical reports are the official source of financial data and information.</t>
  </si>
  <si>
    <t>INTERIM CONDENSED CONSOLIDATED STATEMENS ON TOTAL REVENUES</t>
  </si>
  <si>
    <t xml:space="preserve"> INTERIM CONDENSED CONSOLIDATED STATEMENTS ON FINANCIAL SITUATION</t>
  </si>
  <si>
    <t>CONDENSED CONSOLIDATED STATEMENTS ON CASH FLOWS</t>
  </si>
  <si>
    <t>SALES VOLUMES</t>
  </si>
  <si>
    <t>DIESEL+BIO-FUELS SEGMENT</t>
  </si>
  <si>
    <t>LPG SEGMENT</t>
  </si>
  <si>
    <t>NATURAL GAS SEGMENT</t>
  </si>
  <si>
    <t>ELECTRICITY SEGMENT</t>
  </si>
  <si>
    <t>FUEL STATIONS SEGMENT</t>
  </si>
  <si>
    <t>[in PLN thousand]</t>
  </si>
  <si>
    <t xml:space="preserve">  Revenues on sales</t>
  </si>
  <si>
    <t xml:space="preserve">  Profits (losses) on financial instruments hedging sales</t>
  </si>
  <si>
    <t xml:space="preserve">Gross profit on sales </t>
  </si>
  <si>
    <t xml:space="preserve">  Cost of sold goods, products and materials  </t>
  </si>
  <si>
    <t xml:space="preserve">  Other operating revenues</t>
  </si>
  <si>
    <t xml:space="preserve">  Sales costs</t>
  </si>
  <si>
    <t xml:space="preserve">  Overheads</t>
  </si>
  <si>
    <t xml:space="preserve">  Other net profits/losses</t>
  </si>
  <si>
    <t xml:space="preserve">  Other operating costs</t>
  </si>
  <si>
    <t>Profit/loss on operating activity</t>
  </si>
  <si>
    <t xml:space="preserve">  Financial revenues  </t>
  </si>
  <si>
    <t xml:space="preserve">  Financial costs  </t>
  </si>
  <si>
    <t>Net financial revenues/(costs)</t>
  </si>
  <si>
    <t xml:space="preserve">  Share of related entities in net result</t>
  </si>
  <si>
    <t>Profit/(loss) before taxation</t>
  </si>
  <si>
    <t xml:space="preserve">  Income tax</t>
  </si>
  <si>
    <t xml:space="preserve">Net profit/(loss) for the financial year  </t>
  </si>
  <si>
    <t>in this attributable to:</t>
  </si>
  <si>
    <t xml:space="preserve">    Parent Entity's owners</t>
  </si>
  <si>
    <t xml:space="preserve">    Non-controlling interests</t>
  </si>
  <si>
    <t xml:space="preserve">Net profit/(loss) for the financial year </t>
  </si>
  <si>
    <t>Other total revenues that will be reclassified as profits or losses after complying with defined conditions</t>
  </si>
  <si>
    <t xml:space="preserve">  Hedging instruments valuation after tax effect consideration</t>
  </si>
  <si>
    <t>Other total net profits for the financial year, after taxation</t>
  </si>
  <si>
    <t>Total profits for the financial year</t>
  </si>
  <si>
    <t>Profit/(loss) per one share attributable to Parent Entity's owners (in PLN)</t>
  </si>
  <si>
    <t>Diluted profit (loss) per one share attributable to Parent Entity's owners (in PLN)</t>
  </si>
  <si>
    <t>Adjusted EBITDA**</t>
  </si>
  <si>
    <t>* converted data</t>
  </si>
  <si>
    <t>** adjusted for an estimated valuation of diesel and gas fuels compulsory reserve, justified transfers and one-time events</t>
  </si>
  <si>
    <t>Q1 2018</t>
  </si>
  <si>
    <t>Q2 2018*</t>
  </si>
  <si>
    <t>Q3 2018*</t>
  </si>
  <si>
    <t>Q4 2018*</t>
  </si>
  <si>
    <t>Q2 2019</t>
  </si>
  <si>
    <t>Q1 2019</t>
  </si>
  <si>
    <t>03/31/2018*</t>
  </si>
  <si>
    <t>06/30/2018*</t>
  </si>
  <si>
    <t>09/30/2019*</t>
  </si>
  <si>
    <t>12/31/2019</t>
  </si>
  <si>
    <t>03/31/2019</t>
  </si>
  <si>
    <t>06/30/2019</t>
  </si>
  <si>
    <t>ASSETS</t>
  </si>
  <si>
    <t>Fixed assets</t>
  </si>
  <si>
    <t xml:space="preserve">  Tangible fuixed assets</t>
  </si>
  <si>
    <t xml:space="preserve">  Right to use assets</t>
  </si>
  <si>
    <t xml:space="preserve">  Intangible assets</t>
  </si>
  <si>
    <t xml:space="preserve">  Other financial assets</t>
  </si>
  <si>
    <t xml:space="preserve">  Other long-term liabilities</t>
  </si>
  <si>
    <t xml:space="preserve">  Client contracts assets</t>
  </si>
  <si>
    <t xml:space="preserve">  Derivative financial instruments</t>
  </si>
  <si>
    <t xml:space="preserve">  Deferred income tax assets</t>
  </si>
  <si>
    <t>Total fixed assets</t>
  </si>
  <si>
    <t>Current assets</t>
  </si>
  <si>
    <t xml:space="preserve">  Inventories</t>
  </si>
  <si>
    <t xml:space="preserve">  Trade and other receivables</t>
  </si>
  <si>
    <t xml:space="preserve">  Financial resources and their equivalents</t>
  </si>
  <si>
    <t xml:space="preserve">  Other current assets</t>
  </si>
  <si>
    <t>Total current assets</t>
  </si>
  <si>
    <t>TOTAL ASSETS</t>
  </si>
  <si>
    <t>LIABILITIES</t>
  </si>
  <si>
    <t>Equity</t>
  </si>
  <si>
    <t xml:space="preserve">  Share capital</t>
  </si>
  <si>
    <t xml:space="preserve">  Other capitals</t>
  </si>
  <si>
    <t xml:space="preserve">  Exchange rate differences from foreign units conversion</t>
  </si>
  <si>
    <t xml:space="preserve">  Previous years' results and current year result</t>
  </si>
  <si>
    <t>Equity of Parent Entity's owners</t>
  </si>
  <si>
    <t xml:space="preserve">  Non-controlling interests</t>
  </si>
  <si>
    <t>Equity in total</t>
  </si>
  <si>
    <t>Long-term liabilities</t>
  </si>
  <si>
    <t xml:space="preserve">  Liabilities due to credits, loans and other debt instruments</t>
  </si>
  <si>
    <t xml:space="preserve">  Employee benefits liabilities</t>
  </si>
  <si>
    <t xml:space="preserve">  Deferred income tax reserve</t>
  </si>
  <si>
    <t>Total long-term liabilities</t>
  </si>
  <si>
    <t>Short-term liabilities</t>
  </si>
  <si>
    <t xml:space="preserve">  Overdrafts </t>
  </si>
  <si>
    <t xml:space="preserve">  Income tax liabilities</t>
  </si>
  <si>
    <t xml:space="preserve">  Provisions</t>
  </si>
  <si>
    <t xml:space="preserve">  Client contracts liabilities</t>
  </si>
  <si>
    <t xml:space="preserve">  Trade and other liabilities</t>
  </si>
  <si>
    <t>Total short-term liabilities</t>
  </si>
  <si>
    <t>Total liabilities</t>
  </si>
  <si>
    <t>TOTAL LIABILITIES</t>
  </si>
  <si>
    <t>Operating cash flows</t>
  </si>
  <si>
    <t xml:space="preserve">Profit/(loss) before taxation </t>
  </si>
  <si>
    <t>Adjustments</t>
  </si>
  <si>
    <t>Tangible fixed asset amortisation</t>
  </si>
  <si>
    <t>Intangible assets impairment</t>
  </si>
  <si>
    <t xml:space="preserve">Loss (profit) due to exchange rate differences  </t>
  </si>
  <si>
    <t>(Profit)/loss on sale of tangible fixed assets</t>
  </si>
  <si>
    <t>Paid interests and transactional costs (concerning credits and loans) and dividends, net</t>
  </si>
  <si>
    <t>Receivables status change</t>
  </si>
  <si>
    <t xml:space="preserve">Inventory status change  </t>
  </si>
  <si>
    <t>Client contracts assets status change</t>
  </si>
  <si>
    <t>Client contracts liabilities status change</t>
  </si>
  <si>
    <t>Trade and other short-term liabilities status change</t>
  </si>
  <si>
    <t>Status change of assets/(liabilities) due to hedging instruments</t>
  </si>
  <si>
    <t>Provisions status change</t>
  </si>
  <si>
    <t>Income tax paid/returned</t>
  </si>
  <si>
    <t>Net operating cash flows</t>
  </si>
  <si>
    <t>Investment activity cash flows</t>
  </si>
  <si>
    <t>Revenues on tangible fixed assets sale</t>
  </si>
  <si>
    <t>Received interests</t>
  </si>
  <si>
    <t>Revenues on loans</t>
  </si>
  <si>
    <t>Tangible fixed assets purchase</t>
  </si>
  <si>
    <t xml:space="preserve">Intangible assets purchase </t>
  </si>
  <si>
    <t>Loans granted</t>
  </si>
  <si>
    <t>Other investments acquisition</t>
  </si>
  <si>
    <t>Net investment activity cash flows</t>
  </si>
  <si>
    <t>Net financial activity cash flows</t>
  </si>
  <si>
    <t>Contracting credits, loans and other debt instruments</t>
  </si>
  <si>
    <t>Repayment of credits, loans and other debt instruments</t>
  </si>
  <si>
    <t>Paid dividends</t>
  </si>
  <si>
    <t>Payment of liabilities due to financial lease contracts</t>
  </si>
  <si>
    <t>Payment of liabilities due to lease (other rent and lease contracts unrecognised  before)</t>
  </si>
  <si>
    <t>Interests and transactional costs (concerning credits and loans) paid</t>
  </si>
  <si>
    <t>Financial resources and their equivalents status change</t>
  </si>
  <si>
    <t>Inflow of exchange rate changes concerning financial resources and their equivalents</t>
  </si>
  <si>
    <t>Financial resources and their equivalents net of overdrafts as of the end of period</t>
  </si>
  <si>
    <t>Financial resources and their equivalents net of overdrafts as of the beggining of period</t>
  </si>
  <si>
    <t>Financial liquidity ratios</t>
  </si>
  <si>
    <t>Current liquidity ratio</t>
  </si>
  <si>
    <t>Quick liquidity ratio</t>
  </si>
  <si>
    <t>Cash liquidity ratio</t>
  </si>
  <si>
    <t>Gross profit on sales margin</t>
  </si>
  <si>
    <t>Operating profit margin</t>
  </si>
  <si>
    <t>EBITDA margin</t>
  </si>
  <si>
    <t>Adj. EBITDA margin</t>
  </si>
  <si>
    <t>Net profit margin</t>
  </si>
  <si>
    <t>Adj. net profit margin</t>
  </si>
  <si>
    <t>Profitability ratios</t>
  </si>
  <si>
    <t>operation efficiency ratios</t>
  </si>
  <si>
    <t>Rotation of trade receivables (days)</t>
  </si>
  <si>
    <t>Rotation of trade liabilities (days)</t>
  </si>
  <si>
    <t>Inventory rotation (days)</t>
  </si>
  <si>
    <t>Inventory rotation (days) - adjusted for compulsory reserve</t>
  </si>
  <si>
    <t>Debt raios</t>
  </si>
  <si>
    <t>SELECTED FINANCIAL RATIOS</t>
  </si>
  <si>
    <t>4. Selected financial ratios</t>
  </si>
  <si>
    <t>Total debt ratio</t>
  </si>
  <si>
    <t>Equity/assets ratio</t>
  </si>
  <si>
    <t>Equity to fixed assets ratio</t>
  </si>
  <si>
    <t>Total debt ratio - adjusted for credit for mandatory reserve</t>
  </si>
  <si>
    <t>* on the basis of converted data</t>
  </si>
  <si>
    <t>Diesel and bio-fuels* [m3]</t>
  </si>
  <si>
    <t>Gas LPG [t]</t>
  </si>
  <si>
    <t>Natural gas [MWh]</t>
  </si>
  <si>
    <t>Electricity [MWh]</t>
  </si>
  <si>
    <t>AVIA stations** [l]</t>
  </si>
  <si>
    <t>* includes also petrol, jet fuel and heating oil</t>
  </si>
  <si>
    <t>** sales volumes generated by all AVIA stations (own and franchise); includes wholesales shown also in Diesel and bio-fuels segment</t>
  </si>
  <si>
    <t>* adjusted for an estimated valuation of diesel and gas fuels compulsory reserve, justified transfers and one-time events</t>
  </si>
  <si>
    <t>Revenues from external customers</t>
  </si>
  <si>
    <t>Profits (losses) on financial instruments hedging sales</t>
  </si>
  <si>
    <t>Revenues from customers from the Group</t>
  </si>
  <si>
    <t xml:space="preserve">Cost of goods, products and materials sold to external customers </t>
  </si>
  <si>
    <t>Cost of goods, products and materials sold to customers from the Group</t>
  </si>
  <si>
    <t>Total cost of sold goods, products and materials</t>
  </si>
  <si>
    <t>Segment result</t>
  </si>
  <si>
    <t>Other operating revenues</t>
  </si>
  <si>
    <t>Sale and overheads costs</t>
  </si>
  <si>
    <t>Other operating costs</t>
  </si>
  <si>
    <t>Other net profits/losses</t>
  </si>
  <si>
    <t>Operating activity result</t>
  </si>
  <si>
    <t xml:space="preserve">Financial revenues </t>
  </si>
  <si>
    <t>Financial costs</t>
  </si>
  <si>
    <t>Income tax</t>
  </si>
  <si>
    <t>Profit/(loss) for the period</t>
  </si>
  <si>
    <t>Amortisation</t>
  </si>
  <si>
    <t>Adj. EBITDA*</t>
  </si>
  <si>
    <t xml:space="preserve">* adjusted by one-off (result on sale of LPG cylinders segment) </t>
  </si>
  <si>
    <t>Write-off on goodwill</t>
  </si>
  <si>
    <t>Write-off on intangible assets</t>
  </si>
  <si>
    <t>Change in the status of liabilities due to employee benefits</t>
  </si>
  <si>
    <t>Q3 2019</t>
  </si>
  <si>
    <t>09/30/2019</t>
  </si>
  <si>
    <t>3Q 2019</t>
  </si>
  <si>
    <t>6.6. OTHER REFINED PRODUCTS</t>
  </si>
  <si>
    <t>OTHER REFINED PRODUCTS</t>
  </si>
  <si>
    <t>Other related products [t]</t>
  </si>
  <si>
    <t>Q4 2019</t>
  </si>
  <si>
    <t>4Q 2019</t>
  </si>
  <si>
    <t xml:space="preserve">                           -  </t>
  </si>
  <si>
    <t>Profit (loss) on sales of other investments</t>
  </si>
  <si>
    <t xml:space="preserve">Acquisition of shares in owned subsidiaries </t>
  </si>
  <si>
    <t xml:space="preserve"> -164**</t>
  </si>
  <si>
    <t>** changes in data presentation</t>
  </si>
  <si>
    <t xml:space="preserve"> -262*</t>
  </si>
  <si>
    <t xml:space="preserve"> -310*</t>
  </si>
  <si>
    <t>* changes in data presentation</t>
  </si>
  <si>
    <t>03/31/2020</t>
  </si>
  <si>
    <t>1Q2020</t>
  </si>
  <si>
    <t xml:space="preserve">Creation (reversal) of revaluations </t>
  </si>
  <si>
    <t>1Q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</si>
</sst>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0000"/>
        <bgColor indexed="64"/>
      </patternFill>
    </fill>
    <fill>
      <patternFill patternType="solid">
        <fgColor rgb="FF071D4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E10000"/>
      </top>
      <bottom style="thin">
        <color rgb="FFE10000"/>
      </bottom>
      <diagonal/>
    </border>
    <border>
      <left/>
      <right/>
      <top/>
      <bottom style="medium">
        <color rgb="FFE10000"/>
      </bottom>
      <diagonal/>
    </border>
    <border>
      <left/>
      <right/>
      <top/>
      <bottom style="thin">
        <color rgb="FFE10000"/>
      </bottom>
      <diagonal/>
    </border>
    <border>
      <left/>
      <right/>
      <top style="thin">
        <color rgb="FFE1000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4">
    <xf numFmtId="0" fontId="0" fillId="0" borderId="0" xfId="0"/>
    <xf numFmtId="0" fontId="0" fillId="3" borderId="2" xfId="0" applyFill="1" applyBorder="1" applyAlignment="1">
      <alignment horizontal="right" wrapText="1"/>
    </xf>
    <xf numFmtId="14" fontId="0" fillId="3" borderId="2" xfId="0" applyNumberFormat="1" applyFill="1" applyBorder="1" applyAlignment="1">
      <alignment horizontal="right" wrapText="1"/>
    </xf>
    <xf numFmtId="14" fontId="0" fillId="3" borderId="2" xfId="0" applyNumberFormat="1" applyFill="1" applyBorder="1" applyAlignment="1">
      <alignment horizontal="right"/>
    </xf>
    <xf numFmtId="0" fontId="0" fillId="3" borderId="0" xfId="0" applyFill="1"/>
    <xf numFmtId="0" fontId="2" fillId="3" borderId="0" xfId="0" applyFont="1" applyFill="1" applyBorder="1"/>
    <xf numFmtId="0" fontId="0" fillId="3" borderId="0" xfId="0" applyFill="1" applyAlignment="1">
      <alignment vertical="center"/>
    </xf>
    <xf numFmtId="0" fontId="0" fillId="3" borderId="2" xfId="0" applyFill="1" applyBorder="1" applyAlignment="1"/>
    <xf numFmtId="0" fontId="0" fillId="3" borderId="0" xfId="0" applyFill="1" applyAlignment="1"/>
    <xf numFmtId="0" fontId="4" fillId="3" borderId="0" xfId="0" applyFont="1" applyFill="1" applyAlignment="1"/>
    <xf numFmtId="0" fontId="2" fillId="0" borderId="0" xfId="0" applyFont="1" applyFill="1" applyBorder="1"/>
    <xf numFmtId="3" fontId="0" fillId="3" borderId="0" xfId="0" applyNumberFormat="1" applyFill="1" applyAlignment="1"/>
    <xf numFmtId="0" fontId="3" fillId="5" borderId="5" xfId="1" applyFont="1" applyFill="1" applyBorder="1" applyAlignment="1">
      <alignment vertical="center"/>
    </xf>
    <xf numFmtId="0" fontId="3" fillId="5" borderId="0" xfId="1" applyFont="1" applyFill="1" applyAlignment="1">
      <alignment vertical="center"/>
    </xf>
    <xf numFmtId="0" fontId="8" fillId="3" borderId="0" xfId="0" applyFont="1" applyFill="1" applyAlignment="1"/>
    <xf numFmtId="0" fontId="9" fillId="3" borderId="0" xfId="0" applyFont="1" applyFill="1"/>
    <xf numFmtId="0" fontId="9" fillId="3" borderId="2" xfId="0" applyFont="1" applyFill="1" applyBorder="1"/>
    <xf numFmtId="0" fontId="9" fillId="3" borderId="2" xfId="0" applyFont="1" applyFill="1" applyBorder="1" applyAlignment="1">
      <alignment horizontal="right" wrapText="1"/>
    </xf>
    <xf numFmtId="14" fontId="9" fillId="3" borderId="2" xfId="0" applyNumberFormat="1" applyFont="1" applyFill="1" applyBorder="1" applyAlignment="1">
      <alignment horizontal="right" wrapText="1"/>
    </xf>
    <xf numFmtId="14" fontId="9" fillId="3" borderId="2" xfId="0" applyNumberFormat="1" applyFont="1" applyFill="1" applyBorder="1" applyAlignment="1">
      <alignment horizontal="right"/>
    </xf>
    <xf numFmtId="3" fontId="9" fillId="3" borderId="0" xfId="0" applyNumberFormat="1" applyFont="1" applyFill="1"/>
    <xf numFmtId="0" fontId="10" fillId="3" borderId="1" xfId="0" applyFont="1" applyFill="1" applyBorder="1"/>
    <xf numFmtId="3" fontId="10" fillId="3" borderId="1" xfId="0" applyNumberFormat="1" applyFont="1" applyFill="1" applyBorder="1"/>
    <xf numFmtId="3" fontId="9" fillId="3" borderId="0" xfId="0" applyNumberFormat="1" applyFont="1" applyFill="1" applyAlignment="1">
      <alignment horizontal="right"/>
    </xf>
    <xf numFmtId="0" fontId="10" fillId="3" borderId="4" xfId="0" applyFont="1" applyFill="1" applyBorder="1"/>
    <xf numFmtId="0" fontId="10" fillId="3" borderId="0" xfId="0" applyFont="1" applyFill="1"/>
    <xf numFmtId="3" fontId="10" fillId="3" borderId="0" xfId="0" applyNumberFormat="1" applyFont="1" applyFill="1"/>
    <xf numFmtId="0" fontId="11" fillId="3" borderId="0" xfId="0" applyFont="1" applyFill="1" applyBorder="1"/>
    <xf numFmtId="0" fontId="10" fillId="2" borderId="0" xfId="0" applyFont="1" applyFill="1"/>
    <xf numFmtId="2" fontId="9" fillId="2" borderId="0" xfId="0" applyNumberFormat="1" applyFont="1" applyFill="1" applyAlignment="1">
      <alignment horizontal="right"/>
    </xf>
    <xf numFmtId="2" fontId="9" fillId="2" borderId="0" xfId="0" applyNumberFormat="1" applyFont="1" applyFill="1" applyAlignment="1">
      <alignment horizontal="right" wrapText="1"/>
    </xf>
    <xf numFmtId="2" fontId="9" fillId="2" borderId="0" xfId="0" applyNumberFormat="1" applyFont="1" applyFill="1"/>
    <xf numFmtId="3" fontId="9" fillId="3" borderId="0" xfId="0" applyNumberFormat="1" applyFont="1" applyFill="1" applyAlignment="1">
      <alignment horizontal="right" wrapText="1"/>
    </xf>
    <xf numFmtId="3" fontId="10" fillId="3" borderId="1" xfId="0" applyNumberFormat="1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 wrapText="1"/>
    </xf>
    <xf numFmtId="3" fontId="9" fillId="2" borderId="0" xfId="0" applyNumberFormat="1" applyFont="1" applyFill="1" applyAlignment="1">
      <alignment horizontal="right"/>
    </xf>
    <xf numFmtId="3" fontId="9" fillId="2" borderId="0" xfId="0" applyNumberFormat="1" applyFont="1" applyFill="1" applyAlignment="1">
      <alignment horizontal="right" wrapText="1"/>
    </xf>
    <xf numFmtId="3" fontId="9" fillId="2" borderId="0" xfId="0" applyNumberFormat="1" applyFont="1" applyFill="1"/>
    <xf numFmtId="3" fontId="10" fillId="3" borderId="4" xfId="0" applyNumberFormat="1" applyFont="1" applyFill="1" applyBorder="1"/>
    <xf numFmtId="0" fontId="10" fillId="3" borderId="3" xfId="0" applyFont="1" applyFill="1" applyBorder="1"/>
    <xf numFmtId="3" fontId="10" fillId="3" borderId="3" xfId="0" applyNumberFormat="1" applyFont="1" applyFill="1" applyBorder="1"/>
    <xf numFmtId="2" fontId="12" fillId="3" borderId="0" xfId="0" applyNumberFormat="1" applyFont="1" applyFill="1" applyAlignment="1">
      <alignment horizontal="left" vertical="top" wrapText="1"/>
    </xf>
    <xf numFmtId="0" fontId="10" fillId="2" borderId="1" xfId="0" applyFont="1" applyFill="1" applyBorder="1"/>
    <xf numFmtId="3" fontId="10" fillId="2" borderId="1" xfId="0" applyNumberFormat="1" applyFont="1" applyFill="1" applyBorder="1"/>
    <xf numFmtId="0" fontId="1" fillId="2" borderId="3" xfId="0" applyFont="1" applyFill="1" applyBorder="1"/>
    <xf numFmtId="3" fontId="1" fillId="2" borderId="3" xfId="0" applyNumberFormat="1" applyFont="1" applyFill="1" applyBorder="1"/>
    <xf numFmtId="0" fontId="9" fillId="3" borderId="0" xfId="0" applyFont="1" applyFill="1" applyAlignment="1">
      <alignment horizontal="right"/>
    </xf>
    <xf numFmtId="0" fontId="10" fillId="3" borderId="0" xfId="0" applyFont="1" applyFill="1" applyAlignment="1">
      <alignment wrapText="1"/>
    </xf>
    <xf numFmtId="0" fontId="9" fillId="3" borderId="0" xfId="0" applyFont="1" applyFill="1" applyAlignment="1">
      <alignment wrapText="1"/>
    </xf>
    <xf numFmtId="0" fontId="10" fillId="3" borderId="4" xfId="0" applyFont="1" applyFill="1" applyBorder="1" applyAlignment="1">
      <alignment horizontal="right"/>
    </xf>
    <xf numFmtId="3" fontId="10" fillId="3" borderId="4" xfId="0" applyNumberFormat="1" applyFont="1" applyFill="1" applyBorder="1" applyAlignment="1">
      <alignment horizontal="right"/>
    </xf>
    <xf numFmtId="0" fontId="10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4" fontId="10" fillId="3" borderId="0" xfId="0" applyNumberFormat="1" applyFont="1" applyFill="1" applyAlignment="1">
      <alignment vertical="center"/>
    </xf>
    <xf numFmtId="0" fontId="9" fillId="3" borderId="0" xfId="0" applyFont="1" applyFill="1" applyAlignment="1">
      <alignment vertical="center"/>
    </xf>
    <xf numFmtId="3" fontId="9" fillId="3" borderId="0" xfId="0" applyNumberFormat="1" applyFont="1" applyFill="1" applyAlignment="1">
      <alignment vertical="center"/>
    </xf>
    <xf numFmtId="0" fontId="7" fillId="3" borderId="0" xfId="0" applyFont="1" applyFill="1"/>
    <xf numFmtId="3" fontId="10" fillId="3" borderId="0" xfId="0" applyNumberFormat="1" applyFont="1" applyFill="1" applyAlignment="1">
      <alignment horizontal="right"/>
    </xf>
    <xf numFmtId="0" fontId="9" fillId="3" borderId="0" xfId="0" applyFont="1" applyFill="1" applyAlignment="1"/>
    <xf numFmtId="3" fontId="9" fillId="3" borderId="0" xfId="0" applyNumberFormat="1" applyFont="1" applyFill="1" applyAlignment="1"/>
    <xf numFmtId="0" fontId="10" fillId="3" borderId="1" xfId="0" applyFont="1" applyFill="1" applyBorder="1" applyAlignment="1"/>
    <xf numFmtId="3" fontId="10" fillId="3" borderId="1" xfId="0" applyNumberFormat="1" applyFont="1" applyFill="1" applyBorder="1" applyAlignment="1"/>
    <xf numFmtId="0" fontId="7" fillId="3" borderId="0" xfId="0" applyFont="1" applyFill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horizontal="right"/>
    </xf>
    <xf numFmtId="3" fontId="10" fillId="2" borderId="1" xfId="0" applyNumberFormat="1" applyFont="1" applyFill="1" applyBorder="1" applyAlignment="1"/>
    <xf numFmtId="3" fontId="10" fillId="2" borderId="1" xfId="0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right"/>
    </xf>
    <xf numFmtId="0" fontId="1" fillId="2" borderId="0" xfId="0" applyFont="1" applyFill="1"/>
    <xf numFmtId="1" fontId="0" fillId="3" borderId="0" xfId="0" applyNumberFormat="1" applyFill="1"/>
    <xf numFmtId="164" fontId="0" fillId="3" borderId="0" xfId="0" applyNumberFormat="1" applyFill="1"/>
    <xf numFmtId="165" fontId="0" fillId="3" borderId="0" xfId="0" applyNumberFormat="1" applyFill="1"/>
    <xf numFmtId="164" fontId="9" fillId="3" borderId="0" xfId="0" applyNumberFormat="1" applyFont="1" applyFill="1"/>
    <xf numFmtId="164" fontId="9" fillId="3" borderId="0" xfId="0" applyNumberFormat="1" applyFont="1" applyFill="1" applyAlignment="1">
      <alignment horizontal="right"/>
    </xf>
    <xf numFmtId="0" fontId="0" fillId="3" borderId="0" xfId="0" applyFont="1" applyFill="1"/>
    <xf numFmtId="0" fontId="10" fillId="3" borderId="0" xfId="0" applyFont="1" applyFill="1" applyAlignment="1"/>
    <xf numFmtId="3" fontId="10" fillId="3" borderId="0" xfId="0" applyNumberFormat="1" applyFont="1" applyFill="1" applyAlignment="1"/>
    <xf numFmtId="0" fontId="11" fillId="0" borderId="0" xfId="0" applyFont="1" applyFill="1" applyBorder="1"/>
    <xf numFmtId="0" fontId="9" fillId="0" borderId="0" xfId="0" applyFont="1" applyFill="1"/>
    <xf numFmtId="0" fontId="3" fillId="5" borderId="6" xfId="1" applyFont="1" applyFill="1" applyBorder="1" applyAlignment="1">
      <alignment vertical="center"/>
    </xf>
    <xf numFmtId="0" fontId="8" fillId="3" borderId="0" xfId="0" applyFont="1" applyFill="1"/>
    <xf numFmtId="0" fontId="11" fillId="3" borderId="0" xfId="0" applyFont="1" applyFill="1"/>
    <xf numFmtId="3" fontId="0" fillId="0" borderId="0" xfId="0" applyNumberFormat="1"/>
    <xf numFmtId="3" fontId="0" fillId="3" borderId="0" xfId="0" applyNumberFormat="1" applyFill="1"/>
    <xf numFmtId="0" fontId="0" fillId="3" borderId="0" xfId="0" applyFill="1" applyAlignment="1">
      <alignment horizontal="right"/>
    </xf>
    <xf numFmtId="0" fontId="2" fillId="3" borderId="0" xfId="0" applyFont="1" applyFill="1" applyBorder="1" applyAlignment="1">
      <alignment horizontal="left" vertical="center" wrapText="1"/>
    </xf>
    <xf numFmtId="0" fontId="3" fillId="4" borderId="0" xfId="1" applyFont="1" applyFill="1" applyAlignment="1">
      <alignment vertical="center"/>
    </xf>
    <xf numFmtId="0" fontId="3" fillId="4" borderId="5" xfId="1" applyFont="1" applyFill="1" applyBorder="1" applyAlignment="1">
      <alignment horizontal="left" vertical="center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3" fillId="5" borderId="5" xfId="0" applyFont="1" applyFill="1" applyBorder="1" applyAlignment="1">
      <alignment horizontal="left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E10000"/>
      <color rgb="FF071D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3</xdr:row>
      <xdr:rowOff>0</xdr:rowOff>
    </xdr:from>
    <xdr:to>
      <xdr:col>2</xdr:col>
      <xdr:colOff>2619376</xdr:colOff>
      <xdr:row>9</xdr:row>
      <xdr:rowOff>107827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D8C2218-4606-43B6-A75A-F61F997F26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5" r="11286"/>
        <a:stretch/>
      </xdr:blipFill>
      <xdr:spPr>
        <a:xfrm>
          <a:off x="238126" y="571500"/>
          <a:ext cx="2952750" cy="1422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F9041-16F6-41AA-9327-0CB964273E59}">
  <sheetPr>
    <tabColor theme="0" tint="-0.499984740745262"/>
  </sheetPr>
  <dimension ref="B4:C29"/>
  <sheetViews>
    <sheetView tabSelected="1" workbookViewId="0"/>
  </sheetViews>
  <sheetFormatPr defaultColWidth="9.1796875" defaultRowHeight="14.5" x14ac:dyDescent="0.35"/>
  <cols>
    <col min="1" max="1" width="3.81640625" style="4" customWidth="1"/>
    <col min="2" max="2" width="4.7265625" style="4" customWidth="1"/>
    <col min="3" max="3" width="63.1796875" style="4" customWidth="1"/>
    <col min="4" max="16384" width="9.1796875" style="4"/>
  </cols>
  <sheetData>
    <row r="4" spans="2:3" ht="28.5" x14ac:dyDescent="0.65">
      <c r="B4" s="92" t="s">
        <v>13</v>
      </c>
      <c r="C4" s="92"/>
    </row>
    <row r="11" spans="2:3" ht="21" x14ac:dyDescent="0.5">
      <c r="B11" s="91" t="s">
        <v>14</v>
      </c>
      <c r="C11" s="91"/>
    </row>
    <row r="13" spans="2:3" s="6" customFormat="1" ht="18" customHeight="1" x14ac:dyDescent="0.35">
      <c r="B13" s="89" t="s">
        <v>16</v>
      </c>
      <c r="C13" s="89"/>
    </row>
    <row r="14" spans="2:3" s="6" customFormat="1" ht="18" customHeight="1" x14ac:dyDescent="0.35">
      <c r="B14" s="90" t="s">
        <v>15</v>
      </c>
      <c r="C14" s="90"/>
    </row>
    <row r="15" spans="2:3" s="6" customFormat="1" ht="18" customHeight="1" x14ac:dyDescent="0.35">
      <c r="B15" s="90" t="s">
        <v>17</v>
      </c>
      <c r="C15" s="90"/>
    </row>
    <row r="16" spans="2:3" s="6" customFormat="1" ht="18" customHeight="1" x14ac:dyDescent="0.35">
      <c r="B16" s="90" t="s">
        <v>175</v>
      </c>
      <c r="C16" s="90"/>
    </row>
    <row r="17" spans="2:3" s="6" customFormat="1" ht="18" customHeight="1" x14ac:dyDescent="0.35">
      <c r="B17" s="90" t="s">
        <v>18</v>
      </c>
      <c r="C17" s="90"/>
    </row>
    <row r="18" spans="2:3" s="6" customFormat="1" ht="18" customHeight="1" x14ac:dyDescent="0.35">
      <c r="B18" s="93" t="s">
        <v>19</v>
      </c>
      <c r="C18" s="93"/>
    </row>
    <row r="19" spans="2:3" s="6" customFormat="1" ht="18" customHeight="1" x14ac:dyDescent="0.35">
      <c r="C19" s="12" t="s">
        <v>20</v>
      </c>
    </row>
    <row r="20" spans="2:3" s="6" customFormat="1" ht="18" customHeight="1" x14ac:dyDescent="0.35">
      <c r="C20" s="12" t="s">
        <v>21</v>
      </c>
    </row>
    <row r="21" spans="2:3" s="6" customFormat="1" ht="18" customHeight="1" x14ac:dyDescent="0.35">
      <c r="C21" s="12" t="s">
        <v>22</v>
      </c>
    </row>
    <row r="22" spans="2:3" s="6" customFormat="1" ht="18" customHeight="1" x14ac:dyDescent="0.35">
      <c r="C22" s="12" t="s">
        <v>23</v>
      </c>
    </row>
    <row r="23" spans="2:3" s="6" customFormat="1" ht="18" customHeight="1" x14ac:dyDescent="0.35">
      <c r="C23" s="13" t="s">
        <v>24</v>
      </c>
    </row>
    <row r="24" spans="2:3" s="6" customFormat="1" ht="18" customHeight="1" x14ac:dyDescent="0.35">
      <c r="C24" s="82" t="s">
        <v>214</v>
      </c>
    </row>
    <row r="27" spans="2:3" ht="29.25" customHeight="1" x14ac:dyDescent="0.35">
      <c r="B27" s="88" t="s">
        <v>25</v>
      </c>
      <c r="C27" s="88"/>
    </row>
    <row r="29" spans="2:3" ht="34.5" customHeight="1" x14ac:dyDescent="0.35">
      <c r="B29" s="88" t="s">
        <v>26</v>
      </c>
      <c r="C29" s="88"/>
    </row>
  </sheetData>
  <mergeCells count="10">
    <mergeCell ref="B11:C11"/>
    <mergeCell ref="B4:C4"/>
    <mergeCell ref="B18:C18"/>
    <mergeCell ref="B16:C16"/>
    <mergeCell ref="B17:C17"/>
    <mergeCell ref="B27:C27"/>
    <mergeCell ref="B29:C29"/>
    <mergeCell ref="B13:C13"/>
    <mergeCell ref="B14:C14"/>
    <mergeCell ref="B15:C15"/>
  </mergeCells>
  <hyperlinks>
    <hyperlink ref="B14:C14" location="Bilans!A1" display="2. Skrócone skonsolidowane sprawozdanie z sytuacji finansowej " xr:uid="{FCBB5D49-C5E6-4B3C-BFDD-6B1AF944A966}"/>
    <hyperlink ref="B13:C13" location="'Rachunek wyników'!A1" display="1. Skrócone skonsolidowane sprawozdanie z całkowitych dochodów" xr:uid="{7FEF1F17-D3FF-4EE8-834C-2514BEF279FD}"/>
    <hyperlink ref="B15:C15" location="'Cash flow'!A1" display="3. Skrócone skonsolidowane sprawozdanie z przepływów pieniężnych" xr:uid="{01D7EEC5-E219-4CAA-B201-7E53D7900CD0}"/>
    <hyperlink ref="B16:C16" location="Wskaźniki!A1" display="4. Wybrane wskaźniki finansowe" xr:uid="{1B4C566C-813A-4E6B-8DFA-6118675336A5}"/>
    <hyperlink ref="B17:C17" location="Wolumeny!A1" display="5. Wolumeny sprzedaży" xr:uid="{E945756A-5A52-418D-BDFE-6B776EF7CD3A}"/>
    <hyperlink ref="C19" location="'ON+BIO'!A1" display="6.1. Segment ON+BIO" xr:uid="{D4D52451-6610-49D3-99BD-505EDDDFAB6E}"/>
    <hyperlink ref="C20" location="LPG!A1" display="6.2. Segment LPG" xr:uid="{BB29B7AB-BECB-4E0E-823B-DE362A1CDD5F}"/>
    <hyperlink ref="C21" location="'Gaz ziemny'!A1" display="6.3. Segment gaz ziemny" xr:uid="{60C7B465-8EFA-4BF4-8EFB-9B683C574754}"/>
    <hyperlink ref="C22" location="'Energia elektryczna'!A1" display="6.4. Segment energia elektryczna" xr:uid="{675DE01B-12E4-46EC-8514-0830DE3B89A0}"/>
    <hyperlink ref="C23" location="'Stacje paliw'!A1" display="6.5. Segment stacje paliw" xr:uid="{D71C5653-2F1E-4A76-A5DB-941BE28637F4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A5782-40B4-40EF-8C1D-6781E8564EE6}">
  <sheetPr>
    <tabColor rgb="FF071D49"/>
  </sheetPr>
  <dimension ref="B2:K28"/>
  <sheetViews>
    <sheetView workbookViewId="0">
      <pane xSplit="2" topLeftCell="C1" activePane="topRight" state="frozen"/>
      <selection pane="topRight" activeCell="J22" sqref="J22"/>
    </sheetView>
  </sheetViews>
  <sheetFormatPr defaultColWidth="8.7265625" defaultRowHeight="14.5" x14ac:dyDescent="0.35"/>
  <cols>
    <col min="1" max="1" width="3.26953125" style="58" customWidth="1"/>
    <col min="2" max="2" width="68" style="58" customWidth="1"/>
    <col min="3" max="5" width="13.1796875" style="58" customWidth="1"/>
    <col min="6" max="6" width="14.1796875" style="58" customWidth="1"/>
    <col min="7" max="7" width="13.1796875" style="58" customWidth="1"/>
    <col min="8" max="8" width="12" style="58" customWidth="1"/>
    <col min="9" max="9" width="11.26953125" style="58" customWidth="1"/>
    <col min="10" max="11" width="11.453125" style="58" customWidth="1"/>
    <col min="12" max="16384" width="8.7265625" style="58"/>
  </cols>
  <sheetData>
    <row r="2" spans="2:11" ht="21" x14ac:dyDescent="0.5">
      <c r="B2" s="14" t="s">
        <v>34</v>
      </c>
    </row>
    <row r="4" spans="2:11" ht="15" thickBot="1" x14ac:dyDescent="0.4">
      <c r="B4" s="16" t="s">
        <v>36</v>
      </c>
      <c r="C4" s="17" t="s">
        <v>2</v>
      </c>
      <c r="D4" s="18" t="s">
        <v>3</v>
      </c>
      <c r="E4" s="18" t="s">
        <v>4</v>
      </c>
      <c r="F4" s="19" t="s">
        <v>5</v>
      </c>
      <c r="G4" s="18" t="s">
        <v>6</v>
      </c>
      <c r="H4" s="18" t="s">
        <v>12</v>
      </c>
      <c r="I4" s="18" t="s">
        <v>213</v>
      </c>
      <c r="J4" s="18" t="s">
        <v>218</v>
      </c>
      <c r="K4" s="18" t="s">
        <v>230</v>
      </c>
    </row>
    <row r="5" spans="2:11" x14ac:dyDescent="0.35">
      <c r="B5" s="58" t="s">
        <v>189</v>
      </c>
      <c r="C5" s="23">
        <v>15879</v>
      </c>
      <c r="D5" s="23">
        <v>18593</v>
      </c>
      <c r="E5" s="23">
        <v>16666</v>
      </c>
      <c r="F5" s="59">
        <v>22260</v>
      </c>
      <c r="G5" s="23">
        <v>24003</v>
      </c>
      <c r="H5" s="23">
        <v>5949</v>
      </c>
      <c r="I5" s="23">
        <v>50841</v>
      </c>
      <c r="J5" s="23">
        <v>6513</v>
      </c>
      <c r="K5" s="23">
        <v>27041</v>
      </c>
    </row>
    <row r="6" spans="2:11" x14ac:dyDescent="0.35">
      <c r="B6" s="58" t="s">
        <v>190</v>
      </c>
      <c r="C6" s="23" t="s">
        <v>0</v>
      </c>
      <c r="D6" s="46" t="s">
        <v>0</v>
      </c>
      <c r="E6" s="46" t="s">
        <v>0</v>
      </c>
      <c r="F6" s="46" t="s">
        <v>0</v>
      </c>
      <c r="G6" s="23" t="s">
        <v>0</v>
      </c>
      <c r="H6" s="23" t="s">
        <v>0</v>
      </c>
      <c r="I6" s="23" t="s">
        <v>0</v>
      </c>
      <c r="J6" s="23" t="s">
        <v>0</v>
      </c>
      <c r="K6" s="23" t="s">
        <v>0</v>
      </c>
    </row>
    <row r="7" spans="2:11" x14ac:dyDescent="0.35">
      <c r="B7" s="58" t="s">
        <v>191</v>
      </c>
      <c r="C7" s="23">
        <v>1939</v>
      </c>
      <c r="D7" s="23">
        <v>2038</v>
      </c>
      <c r="E7" s="23">
        <v>2388</v>
      </c>
      <c r="F7" s="59">
        <v>2560</v>
      </c>
      <c r="G7" s="23">
        <v>6297</v>
      </c>
      <c r="H7" s="23">
        <v>8448</v>
      </c>
      <c r="I7" s="23">
        <v>14502</v>
      </c>
      <c r="J7" s="23">
        <v>14482</v>
      </c>
      <c r="K7" s="23">
        <v>11105</v>
      </c>
    </row>
    <row r="8" spans="2:11" x14ac:dyDescent="0.35">
      <c r="B8" s="60" t="s">
        <v>191</v>
      </c>
      <c r="C8" s="33">
        <v>17818</v>
      </c>
      <c r="D8" s="33">
        <v>20631</v>
      </c>
      <c r="E8" s="33">
        <v>19054</v>
      </c>
      <c r="F8" s="61">
        <v>24820</v>
      </c>
      <c r="G8" s="33">
        <v>30300</v>
      </c>
      <c r="H8" s="33">
        <v>14397</v>
      </c>
      <c r="I8" s="33">
        <v>65343</v>
      </c>
      <c r="J8" s="33">
        <v>20995</v>
      </c>
      <c r="K8" s="33">
        <v>38146</v>
      </c>
    </row>
    <row r="9" spans="2:11" x14ac:dyDescent="0.35">
      <c r="B9" s="58" t="s">
        <v>192</v>
      </c>
      <c r="C9" s="23">
        <v>-15182</v>
      </c>
      <c r="D9" s="23">
        <v>-19865</v>
      </c>
      <c r="E9" s="23">
        <v>-16139</v>
      </c>
      <c r="F9" s="59">
        <v>-21158</v>
      </c>
      <c r="G9" s="23">
        <v>-22618</v>
      </c>
      <c r="H9" s="23">
        <v>-4273</v>
      </c>
      <c r="I9" s="23">
        <v>-48359</v>
      </c>
      <c r="J9" s="23">
        <v>-3032</v>
      </c>
      <c r="K9" s="23">
        <v>-25670</v>
      </c>
    </row>
    <row r="10" spans="2:11" x14ac:dyDescent="0.35">
      <c r="B10" s="58" t="s">
        <v>193</v>
      </c>
      <c r="C10" s="23">
        <v>-1939</v>
      </c>
      <c r="D10" s="46" t="s">
        <v>0</v>
      </c>
      <c r="E10" s="23">
        <v>-2388</v>
      </c>
      <c r="F10" s="59">
        <v>-2560</v>
      </c>
      <c r="G10" s="23">
        <v>-6271</v>
      </c>
      <c r="H10" s="23">
        <v>-8474</v>
      </c>
      <c r="I10" s="23">
        <v>-14502</v>
      </c>
      <c r="J10" s="23">
        <v>-14385</v>
      </c>
      <c r="K10" s="23">
        <v>-10020</v>
      </c>
    </row>
    <row r="11" spans="2:11" x14ac:dyDescent="0.35">
      <c r="B11" s="78" t="s">
        <v>194</v>
      </c>
      <c r="C11" s="23">
        <v>-17121</v>
      </c>
      <c r="D11" s="23">
        <v>-19865</v>
      </c>
      <c r="E11" s="23">
        <v>-18527</v>
      </c>
      <c r="F11" s="59">
        <v>-23718</v>
      </c>
      <c r="G11" s="23">
        <v>-28889</v>
      </c>
      <c r="H11" s="23">
        <v>-12747</v>
      </c>
      <c r="I11" s="23">
        <v>-62861</v>
      </c>
      <c r="J11" s="23">
        <v>-17417</v>
      </c>
      <c r="K11" s="23">
        <v>-35690</v>
      </c>
    </row>
    <row r="12" spans="2:11" x14ac:dyDescent="0.35">
      <c r="B12" s="60" t="s">
        <v>195</v>
      </c>
      <c r="C12" s="33">
        <v>697</v>
      </c>
      <c r="D12" s="70">
        <v>766</v>
      </c>
      <c r="E12" s="70">
        <v>527</v>
      </c>
      <c r="F12" s="61">
        <v>1102</v>
      </c>
      <c r="G12" s="33">
        <v>1411</v>
      </c>
      <c r="H12" s="33">
        <v>1650</v>
      </c>
      <c r="I12" s="33">
        <v>2482</v>
      </c>
      <c r="J12" s="33">
        <v>3578</v>
      </c>
      <c r="K12" s="33">
        <v>2456</v>
      </c>
    </row>
    <row r="13" spans="2:11" x14ac:dyDescent="0.35">
      <c r="B13" s="58" t="s">
        <v>196</v>
      </c>
      <c r="C13" s="46">
        <v>5</v>
      </c>
      <c r="D13" s="46">
        <v>7</v>
      </c>
      <c r="E13" s="46">
        <v>15</v>
      </c>
      <c r="F13" s="59">
        <v>58</v>
      </c>
      <c r="G13" s="23">
        <v>534</v>
      </c>
      <c r="H13" s="23" t="s">
        <v>0</v>
      </c>
      <c r="I13" s="23">
        <v>40</v>
      </c>
      <c r="J13" s="23">
        <v>-474</v>
      </c>
      <c r="K13" s="23">
        <v>21</v>
      </c>
    </row>
    <row r="14" spans="2:11" x14ac:dyDescent="0.35">
      <c r="B14" s="58" t="s">
        <v>197</v>
      </c>
      <c r="C14" s="23">
        <v>-1268</v>
      </c>
      <c r="D14" s="46">
        <v>-828</v>
      </c>
      <c r="E14" s="23">
        <v>-1412</v>
      </c>
      <c r="F14" s="59">
        <v>-1640</v>
      </c>
      <c r="G14" s="23">
        <v>-2974</v>
      </c>
      <c r="H14" s="23">
        <v>-3757</v>
      </c>
      <c r="I14" s="23">
        <v>-4040</v>
      </c>
      <c r="J14" s="23">
        <v>-5870</v>
      </c>
      <c r="K14" s="23">
        <v>-4803</v>
      </c>
    </row>
    <row r="15" spans="2:11" x14ac:dyDescent="0.35">
      <c r="B15" s="58" t="s">
        <v>199</v>
      </c>
      <c r="C15" s="46" t="s">
        <v>0</v>
      </c>
      <c r="D15" s="46" t="s">
        <v>0</v>
      </c>
      <c r="E15" s="46">
        <v>4</v>
      </c>
      <c r="F15" s="59">
        <v>6</v>
      </c>
      <c r="G15" s="46" t="s">
        <v>0</v>
      </c>
      <c r="H15" s="23" t="s">
        <v>0</v>
      </c>
      <c r="I15" s="23" t="s">
        <v>0</v>
      </c>
      <c r="J15" s="23" t="s">
        <v>0</v>
      </c>
      <c r="K15" s="23" t="s">
        <v>0</v>
      </c>
    </row>
    <row r="16" spans="2:11" x14ac:dyDescent="0.35">
      <c r="B16" s="58" t="s">
        <v>198</v>
      </c>
      <c r="C16" s="46" t="s">
        <v>0</v>
      </c>
      <c r="D16" s="46">
        <v>-4</v>
      </c>
      <c r="E16" s="46" t="s">
        <v>0</v>
      </c>
      <c r="F16" s="59">
        <v>-41</v>
      </c>
      <c r="G16" s="46">
        <v>-9</v>
      </c>
      <c r="H16" s="46">
        <v>-499</v>
      </c>
      <c r="I16" s="46">
        <v>-6</v>
      </c>
      <c r="J16" s="46">
        <v>474</v>
      </c>
      <c r="K16" s="46">
        <v>-2</v>
      </c>
    </row>
    <row r="17" spans="2:11" x14ac:dyDescent="0.35">
      <c r="B17" s="60" t="s">
        <v>200</v>
      </c>
      <c r="C17" s="33">
        <v>-566</v>
      </c>
      <c r="D17" s="70">
        <v>-59</v>
      </c>
      <c r="E17" s="70">
        <v>-866</v>
      </c>
      <c r="F17" s="61">
        <v>-515</v>
      </c>
      <c r="G17" s="33">
        <v>-1038</v>
      </c>
      <c r="H17" s="33">
        <v>-2606</v>
      </c>
      <c r="I17" s="33">
        <v>-1524</v>
      </c>
      <c r="J17" s="33">
        <v>-2292</v>
      </c>
      <c r="K17" s="33">
        <v>-2328</v>
      </c>
    </row>
    <row r="18" spans="2:11" x14ac:dyDescent="0.35">
      <c r="B18" s="58" t="s">
        <v>201</v>
      </c>
      <c r="C18" s="23">
        <v>4932</v>
      </c>
      <c r="D18" s="46">
        <v>19</v>
      </c>
      <c r="E18" s="23">
        <v>2072</v>
      </c>
      <c r="F18" s="59">
        <v>881</v>
      </c>
      <c r="G18" s="23">
        <v>3562</v>
      </c>
      <c r="H18" s="23">
        <v>4391</v>
      </c>
      <c r="I18" s="23">
        <v>3282</v>
      </c>
      <c r="J18" s="23">
        <v>3656</v>
      </c>
      <c r="K18" s="23">
        <v>5166</v>
      </c>
    </row>
    <row r="19" spans="2:11" x14ac:dyDescent="0.35">
      <c r="B19" s="58" t="s">
        <v>202</v>
      </c>
      <c r="C19" s="23">
        <v>-11</v>
      </c>
      <c r="D19" s="46">
        <v>-493</v>
      </c>
      <c r="E19" s="46">
        <v>-10</v>
      </c>
      <c r="F19" s="59">
        <v>-56</v>
      </c>
      <c r="G19" s="23">
        <v>-36</v>
      </c>
      <c r="H19" s="23">
        <v>5</v>
      </c>
      <c r="I19" s="23">
        <v>-4</v>
      </c>
      <c r="J19" s="23">
        <v>-146</v>
      </c>
      <c r="K19" s="23">
        <v>-12</v>
      </c>
    </row>
    <row r="20" spans="2:11" x14ac:dyDescent="0.35">
      <c r="B20" s="58" t="s">
        <v>203</v>
      </c>
      <c r="C20" s="46" t="s">
        <v>0</v>
      </c>
      <c r="D20" s="46" t="s">
        <v>0</v>
      </c>
      <c r="E20" s="46" t="s">
        <v>0</v>
      </c>
      <c r="F20" s="46" t="s">
        <v>0</v>
      </c>
      <c r="G20" s="46" t="s">
        <v>0</v>
      </c>
      <c r="H20" s="23" t="s">
        <v>0</v>
      </c>
      <c r="I20" s="23" t="s">
        <v>0</v>
      </c>
      <c r="J20" s="23" t="s">
        <v>0</v>
      </c>
      <c r="K20" s="23" t="s">
        <v>0</v>
      </c>
    </row>
    <row r="21" spans="2:11" x14ac:dyDescent="0.35">
      <c r="B21" s="60" t="s">
        <v>204</v>
      </c>
      <c r="C21" s="33">
        <v>4355</v>
      </c>
      <c r="D21" s="70">
        <v>-533</v>
      </c>
      <c r="E21" s="33">
        <v>1196</v>
      </c>
      <c r="F21" s="61">
        <v>310</v>
      </c>
      <c r="G21" s="33">
        <v>2488</v>
      </c>
      <c r="H21" s="33">
        <v>1790</v>
      </c>
      <c r="I21" s="33">
        <v>1754</v>
      </c>
      <c r="J21" s="33">
        <v>1218</v>
      </c>
      <c r="K21" s="33">
        <v>2826</v>
      </c>
    </row>
    <row r="22" spans="2:11" x14ac:dyDescent="0.35">
      <c r="C22" s="46"/>
      <c r="D22" s="46"/>
      <c r="E22" s="46"/>
      <c r="F22" s="59"/>
      <c r="G22" s="46"/>
      <c r="H22" s="46"/>
      <c r="I22" s="46"/>
      <c r="J22" s="46"/>
      <c r="K22" s="46"/>
    </row>
    <row r="23" spans="2:11" x14ac:dyDescent="0.35">
      <c r="B23" s="58" t="s">
        <v>205</v>
      </c>
      <c r="C23" s="46">
        <v>-2</v>
      </c>
      <c r="D23" s="46">
        <v>-61</v>
      </c>
      <c r="E23" s="46">
        <v>-45</v>
      </c>
      <c r="F23" s="59">
        <v>-51.858599999999996</v>
      </c>
      <c r="G23" s="46">
        <v>-52</v>
      </c>
      <c r="H23" s="46">
        <v>-63</v>
      </c>
      <c r="I23" s="46">
        <v>-68</v>
      </c>
      <c r="J23" s="46">
        <v>-169</v>
      </c>
      <c r="K23" s="46">
        <v>-79</v>
      </c>
    </row>
    <row r="24" spans="2:11" x14ac:dyDescent="0.35">
      <c r="B24" s="66" t="s">
        <v>7</v>
      </c>
      <c r="C24" s="68">
        <v>4323</v>
      </c>
      <c r="D24" s="67">
        <v>-479</v>
      </c>
      <c r="E24" s="69">
        <v>1233.1414</v>
      </c>
      <c r="F24" s="69">
        <f>F17-F23+799</f>
        <v>335.85860000000002</v>
      </c>
      <c r="G24" s="69">
        <v>2506</v>
      </c>
      <c r="H24" s="69">
        <v>1838</v>
      </c>
      <c r="I24" s="69">
        <v>1841</v>
      </c>
      <c r="J24" s="69">
        <v>1470</v>
      </c>
      <c r="K24" s="69">
        <v>2888</v>
      </c>
    </row>
    <row r="25" spans="2:11" x14ac:dyDescent="0.35">
      <c r="D25" s="46"/>
    </row>
    <row r="28" spans="2:11" x14ac:dyDescent="0.35">
      <c r="B28" s="27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5533F-4AB6-4BF2-BD79-B83A44E235FA}">
  <sheetPr>
    <tabColor rgb="FF071D49"/>
  </sheetPr>
  <dimension ref="B2:K28"/>
  <sheetViews>
    <sheetView workbookViewId="0">
      <pane xSplit="2" topLeftCell="C1" activePane="topRight" state="frozen"/>
      <selection pane="topRight" activeCell="K4" sqref="K4"/>
    </sheetView>
  </sheetViews>
  <sheetFormatPr defaultColWidth="8.7265625" defaultRowHeight="14.5" x14ac:dyDescent="0.35"/>
  <cols>
    <col min="1" max="1" width="3.26953125" style="58" customWidth="1"/>
    <col min="2" max="2" width="68" style="58" customWidth="1"/>
    <col min="3" max="5" width="13.1796875" style="58" customWidth="1"/>
    <col min="6" max="6" width="14.1796875" style="58" customWidth="1"/>
    <col min="7" max="7" width="13.1796875" style="58" customWidth="1"/>
    <col min="8" max="8" width="12" style="58" customWidth="1"/>
    <col min="9" max="11" width="12.1796875" style="58" customWidth="1"/>
    <col min="12" max="16384" width="8.7265625" style="58"/>
  </cols>
  <sheetData>
    <row r="2" spans="2:11" ht="21" x14ac:dyDescent="0.5">
      <c r="B2" s="14" t="s">
        <v>35</v>
      </c>
    </row>
    <row r="4" spans="2:11" ht="15" thickBot="1" x14ac:dyDescent="0.4">
      <c r="B4" s="16" t="s">
        <v>36</v>
      </c>
      <c r="C4" s="17" t="s">
        <v>2</v>
      </c>
      <c r="D4" s="18" t="s">
        <v>3</v>
      </c>
      <c r="E4" s="18" t="s">
        <v>4</v>
      </c>
      <c r="F4" s="19" t="s">
        <v>5</v>
      </c>
      <c r="G4" s="18" t="s">
        <v>6</v>
      </c>
      <c r="H4" s="18" t="s">
        <v>12</v>
      </c>
      <c r="I4" s="18" t="s">
        <v>213</v>
      </c>
      <c r="J4" s="18" t="s">
        <v>218</v>
      </c>
      <c r="K4" s="18" t="s">
        <v>230</v>
      </c>
    </row>
    <row r="5" spans="2:11" x14ac:dyDescent="0.35">
      <c r="B5" s="58" t="s">
        <v>189</v>
      </c>
      <c r="C5" s="23">
        <v>3779</v>
      </c>
      <c r="D5" s="23">
        <v>4293</v>
      </c>
      <c r="E5" s="23">
        <v>4692</v>
      </c>
      <c r="F5" s="59">
        <v>5208</v>
      </c>
      <c r="G5" s="23">
        <v>7206</v>
      </c>
      <c r="H5" s="23">
        <v>9495</v>
      </c>
      <c r="I5" s="23">
        <v>8855</v>
      </c>
      <c r="J5" s="23">
        <v>9648</v>
      </c>
      <c r="K5" s="23">
        <v>8781</v>
      </c>
    </row>
    <row r="6" spans="2:11" x14ac:dyDescent="0.35">
      <c r="B6" s="58" t="s">
        <v>190</v>
      </c>
      <c r="C6" s="23" t="s">
        <v>0</v>
      </c>
      <c r="D6" s="46" t="s">
        <v>0</v>
      </c>
      <c r="E6" s="46" t="s">
        <v>0</v>
      </c>
      <c r="F6" s="46" t="s">
        <v>0</v>
      </c>
      <c r="G6" s="23" t="s">
        <v>0</v>
      </c>
      <c r="H6" s="23" t="s">
        <v>0</v>
      </c>
      <c r="I6" s="23" t="s">
        <v>0</v>
      </c>
      <c r="J6" s="23" t="s">
        <v>0</v>
      </c>
      <c r="K6" s="23" t="s">
        <v>0</v>
      </c>
    </row>
    <row r="7" spans="2:11" x14ac:dyDescent="0.35">
      <c r="B7" s="58" t="s">
        <v>191</v>
      </c>
      <c r="C7" s="23" t="s">
        <v>0</v>
      </c>
      <c r="D7" s="46" t="s">
        <v>0</v>
      </c>
      <c r="E7" s="46" t="s">
        <v>0</v>
      </c>
      <c r="F7" s="46" t="s">
        <v>0</v>
      </c>
      <c r="G7" s="23">
        <v>38</v>
      </c>
      <c r="H7" s="23" t="s">
        <v>0</v>
      </c>
      <c r="I7" s="23">
        <v>116</v>
      </c>
      <c r="J7" s="23" t="s">
        <v>0</v>
      </c>
      <c r="K7" s="23" t="s">
        <v>0</v>
      </c>
    </row>
    <row r="8" spans="2:11" x14ac:dyDescent="0.35">
      <c r="B8" s="60" t="s">
        <v>191</v>
      </c>
      <c r="C8" s="33">
        <v>3779</v>
      </c>
      <c r="D8" s="33">
        <v>4293</v>
      </c>
      <c r="E8" s="33">
        <v>4692</v>
      </c>
      <c r="F8" s="61">
        <v>5208</v>
      </c>
      <c r="G8" s="33">
        <v>7244</v>
      </c>
      <c r="H8" s="33">
        <v>9495</v>
      </c>
      <c r="I8" s="33">
        <v>8971</v>
      </c>
      <c r="J8" s="33">
        <v>9648</v>
      </c>
      <c r="K8" s="33">
        <v>8781</v>
      </c>
    </row>
    <row r="9" spans="2:11" x14ac:dyDescent="0.35">
      <c r="B9" s="58" t="s">
        <v>192</v>
      </c>
      <c r="C9" s="23">
        <v>-3348</v>
      </c>
      <c r="D9" s="23">
        <v>-3544</v>
      </c>
      <c r="E9" s="23">
        <v>-4050</v>
      </c>
      <c r="F9" s="59">
        <v>-4229</v>
      </c>
      <c r="G9" s="23">
        <v>-5940</v>
      </c>
      <c r="H9" s="23">
        <v>-8407</v>
      </c>
      <c r="I9" s="23">
        <v>-7726</v>
      </c>
      <c r="J9" s="23">
        <v>-8213</v>
      </c>
      <c r="K9" s="23">
        <v>-7232</v>
      </c>
    </row>
    <row r="10" spans="2:11" x14ac:dyDescent="0.35">
      <c r="B10" s="58" t="s">
        <v>193</v>
      </c>
      <c r="C10" s="23" t="s">
        <v>0</v>
      </c>
      <c r="D10" s="46" t="s">
        <v>0</v>
      </c>
      <c r="E10" s="46" t="s">
        <v>0</v>
      </c>
      <c r="F10" s="46" t="s">
        <v>0</v>
      </c>
      <c r="G10" s="23" t="s">
        <v>0</v>
      </c>
      <c r="H10" s="23" t="s">
        <v>0</v>
      </c>
      <c r="I10" s="23" t="s">
        <v>0</v>
      </c>
      <c r="J10" s="23" t="s">
        <v>0</v>
      </c>
      <c r="K10" s="23" t="s">
        <v>0</v>
      </c>
    </row>
    <row r="11" spans="2:11" x14ac:dyDescent="0.35">
      <c r="B11" s="78" t="s">
        <v>194</v>
      </c>
      <c r="C11" s="23">
        <v>-3348</v>
      </c>
      <c r="D11" s="23">
        <v>-3544</v>
      </c>
      <c r="E11" s="23">
        <v>-4050</v>
      </c>
      <c r="F11" s="59">
        <v>-4229</v>
      </c>
      <c r="G11" s="23">
        <v>-5940</v>
      </c>
      <c r="H11" s="23">
        <v>-8407</v>
      </c>
      <c r="I11" s="23">
        <v>-7726</v>
      </c>
      <c r="J11" s="23">
        <v>-8213</v>
      </c>
      <c r="K11" s="23">
        <v>-7232</v>
      </c>
    </row>
    <row r="12" spans="2:11" x14ac:dyDescent="0.35">
      <c r="B12" s="60" t="s">
        <v>195</v>
      </c>
      <c r="C12" s="33">
        <v>431</v>
      </c>
      <c r="D12" s="70">
        <v>749</v>
      </c>
      <c r="E12" s="70">
        <v>642</v>
      </c>
      <c r="F12" s="61">
        <v>979</v>
      </c>
      <c r="G12" s="33">
        <v>1304</v>
      </c>
      <c r="H12" s="33">
        <v>1088</v>
      </c>
      <c r="I12" s="33">
        <v>1245</v>
      </c>
      <c r="J12" s="33">
        <v>1435</v>
      </c>
      <c r="K12" s="33">
        <v>1549</v>
      </c>
    </row>
    <row r="13" spans="2:11" x14ac:dyDescent="0.35">
      <c r="B13" s="58" t="s">
        <v>196</v>
      </c>
      <c r="C13" s="46" t="s">
        <v>0</v>
      </c>
      <c r="D13" s="46" t="s">
        <v>0</v>
      </c>
      <c r="E13" s="46">
        <v>1</v>
      </c>
      <c r="F13" s="59">
        <v>41</v>
      </c>
      <c r="G13" s="23">
        <v>1</v>
      </c>
      <c r="H13" s="23" t="s">
        <v>0</v>
      </c>
      <c r="I13" s="23">
        <v>12</v>
      </c>
      <c r="J13" s="23">
        <v>2</v>
      </c>
      <c r="K13" s="23" t="s">
        <v>0</v>
      </c>
    </row>
    <row r="14" spans="2:11" x14ac:dyDescent="0.35">
      <c r="B14" s="58" t="s">
        <v>197</v>
      </c>
      <c r="C14" s="23">
        <v>-1245</v>
      </c>
      <c r="D14" s="23">
        <v>-1490</v>
      </c>
      <c r="E14" s="23">
        <v>-1429</v>
      </c>
      <c r="F14" s="59">
        <v>-1741</v>
      </c>
      <c r="G14" s="23">
        <v>-1535</v>
      </c>
      <c r="H14" s="23">
        <v>-1982</v>
      </c>
      <c r="I14" s="23">
        <v>-1586</v>
      </c>
      <c r="J14" s="23">
        <v>-2455</v>
      </c>
      <c r="K14" s="23">
        <v>-2045</v>
      </c>
    </row>
    <row r="15" spans="2:11" x14ac:dyDescent="0.35">
      <c r="B15" s="58" t="s">
        <v>199</v>
      </c>
      <c r="C15" s="46" t="s">
        <v>0</v>
      </c>
      <c r="D15" s="46">
        <v>17</v>
      </c>
      <c r="E15" s="46">
        <v>8</v>
      </c>
      <c r="F15" s="46" t="s">
        <v>0</v>
      </c>
      <c r="G15" s="46" t="s">
        <v>0</v>
      </c>
      <c r="H15" s="23" t="s">
        <v>0</v>
      </c>
      <c r="I15" s="23" t="s">
        <v>0</v>
      </c>
      <c r="J15" s="23" t="s">
        <v>0</v>
      </c>
      <c r="K15" s="23" t="s">
        <v>0</v>
      </c>
    </row>
    <row r="16" spans="2:11" x14ac:dyDescent="0.35">
      <c r="B16" s="58" t="s">
        <v>198</v>
      </c>
      <c r="C16" s="46" t="s">
        <v>0</v>
      </c>
      <c r="D16" s="46">
        <v>-1</v>
      </c>
      <c r="E16" s="46">
        <v>-967</v>
      </c>
      <c r="F16" s="59">
        <v>-41</v>
      </c>
      <c r="G16" s="46">
        <v>-5</v>
      </c>
      <c r="H16" s="23" t="s">
        <v>0</v>
      </c>
      <c r="I16" s="23" t="s">
        <v>0</v>
      </c>
      <c r="J16" s="23">
        <v>-54</v>
      </c>
      <c r="K16" s="23">
        <v>-6</v>
      </c>
    </row>
    <row r="17" spans="2:11" x14ac:dyDescent="0.35">
      <c r="B17" s="60" t="s">
        <v>200</v>
      </c>
      <c r="C17" s="33">
        <v>-814</v>
      </c>
      <c r="D17" s="70">
        <v>-725</v>
      </c>
      <c r="E17" s="33">
        <v>-1745</v>
      </c>
      <c r="F17" s="61">
        <v>-762</v>
      </c>
      <c r="G17" s="33">
        <v>-235</v>
      </c>
      <c r="H17" s="33">
        <v>-894</v>
      </c>
      <c r="I17" s="33">
        <v>-329</v>
      </c>
      <c r="J17" s="33">
        <v>-1072</v>
      </c>
      <c r="K17" s="33">
        <v>-502</v>
      </c>
    </row>
    <row r="18" spans="2:11" x14ac:dyDescent="0.35">
      <c r="B18" s="58" t="s">
        <v>201</v>
      </c>
      <c r="C18" s="23" t="s">
        <v>0</v>
      </c>
      <c r="D18" s="46" t="s">
        <v>0</v>
      </c>
      <c r="E18" s="46" t="s">
        <v>0</v>
      </c>
      <c r="F18" s="46" t="s">
        <v>0</v>
      </c>
      <c r="G18" s="23">
        <v>1</v>
      </c>
      <c r="H18" s="23">
        <v>1</v>
      </c>
      <c r="I18" s="23" t="s">
        <v>0</v>
      </c>
      <c r="J18" s="23">
        <v>4</v>
      </c>
      <c r="K18" s="23" t="s">
        <v>0</v>
      </c>
    </row>
    <row r="19" spans="2:11" x14ac:dyDescent="0.35">
      <c r="B19" s="58" t="s">
        <v>202</v>
      </c>
      <c r="C19" s="23">
        <v>-1</v>
      </c>
      <c r="D19" s="46">
        <v>-2</v>
      </c>
      <c r="E19" s="46">
        <v>-2</v>
      </c>
      <c r="F19" s="59">
        <v>-2</v>
      </c>
      <c r="G19" s="23">
        <v>-50</v>
      </c>
      <c r="H19" s="23">
        <v>47</v>
      </c>
      <c r="I19" s="23">
        <v>-2</v>
      </c>
      <c r="J19" s="23" t="s">
        <v>0</v>
      </c>
      <c r="K19" s="23">
        <v>-3</v>
      </c>
    </row>
    <row r="20" spans="2:11" x14ac:dyDescent="0.35">
      <c r="B20" s="58" t="s">
        <v>203</v>
      </c>
      <c r="C20" s="46" t="s">
        <v>0</v>
      </c>
      <c r="D20" s="46" t="s">
        <v>0</v>
      </c>
      <c r="E20" s="46" t="s">
        <v>0</v>
      </c>
      <c r="F20" s="46" t="s">
        <v>0</v>
      </c>
      <c r="G20" s="46" t="s">
        <v>0</v>
      </c>
      <c r="H20" s="23" t="s">
        <v>0</v>
      </c>
      <c r="I20" s="23" t="s">
        <v>0</v>
      </c>
      <c r="J20" s="23" t="s">
        <v>0</v>
      </c>
      <c r="K20" s="23" t="s">
        <v>0</v>
      </c>
    </row>
    <row r="21" spans="2:11" x14ac:dyDescent="0.35">
      <c r="B21" s="60" t="s">
        <v>204</v>
      </c>
      <c r="C21" s="33">
        <v>-815</v>
      </c>
      <c r="D21" s="70">
        <v>-727</v>
      </c>
      <c r="E21" s="33">
        <v>-1747</v>
      </c>
      <c r="F21" s="61">
        <v>-764</v>
      </c>
      <c r="G21" s="33">
        <v>-284</v>
      </c>
      <c r="H21" s="33">
        <v>-846</v>
      </c>
      <c r="I21" s="33">
        <v>-331</v>
      </c>
      <c r="J21" s="33">
        <v>-1068</v>
      </c>
      <c r="K21" s="33">
        <v>-505</v>
      </c>
    </row>
    <row r="22" spans="2:11" x14ac:dyDescent="0.35">
      <c r="C22" s="46"/>
      <c r="D22" s="46"/>
      <c r="E22" s="46"/>
      <c r="F22" s="59"/>
      <c r="G22" s="46"/>
      <c r="H22" s="46"/>
      <c r="I22" s="46"/>
      <c r="J22" s="46"/>
      <c r="K22" s="46"/>
    </row>
    <row r="23" spans="2:11" x14ac:dyDescent="0.35">
      <c r="B23" s="58" t="s">
        <v>205</v>
      </c>
      <c r="C23" s="46">
        <v>-99</v>
      </c>
      <c r="D23" s="46">
        <v>-102</v>
      </c>
      <c r="E23" s="46">
        <v>-105</v>
      </c>
      <c r="F23" s="59">
        <v>-39</v>
      </c>
      <c r="G23" s="46">
        <v>-26</v>
      </c>
      <c r="H23" s="46">
        <v>-342</v>
      </c>
      <c r="I23" s="46">
        <v>-189</v>
      </c>
      <c r="J23" s="46">
        <v>-256</v>
      </c>
      <c r="K23" s="46">
        <v>-225</v>
      </c>
    </row>
    <row r="24" spans="2:11" x14ac:dyDescent="0.35">
      <c r="B24" s="66" t="s">
        <v>7</v>
      </c>
      <c r="C24" s="68">
        <v>-715</v>
      </c>
      <c r="D24" s="67">
        <v>-623</v>
      </c>
      <c r="E24" s="69">
        <v>-1640</v>
      </c>
      <c r="F24" s="68">
        <f>F17-F23</f>
        <v>-723</v>
      </c>
      <c r="G24" s="69">
        <v>-209</v>
      </c>
      <c r="H24" s="69">
        <v>-552</v>
      </c>
      <c r="I24" s="69">
        <v>-140</v>
      </c>
      <c r="J24" s="69">
        <v>-816</v>
      </c>
      <c r="K24" s="69">
        <v>-277</v>
      </c>
    </row>
    <row r="28" spans="2:11" x14ac:dyDescent="0.35">
      <c r="B28" s="27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0667F-2FDE-4C42-B7CA-7130D0584341}">
  <sheetPr>
    <tabColor rgb="FF071D49"/>
  </sheetPr>
  <dimension ref="B2:E29"/>
  <sheetViews>
    <sheetView workbookViewId="0">
      <pane xSplit="2" topLeftCell="C1" activePane="topRight" state="frozen"/>
      <selection pane="topRight" activeCell="D27" sqref="D27"/>
    </sheetView>
  </sheetViews>
  <sheetFormatPr defaultColWidth="8.7265625" defaultRowHeight="14.5" x14ac:dyDescent="0.35"/>
  <cols>
    <col min="1" max="1" width="3.26953125" style="15" customWidth="1"/>
    <col min="2" max="2" width="68" style="15" customWidth="1"/>
    <col min="3" max="3" width="13.1796875" style="15" customWidth="1"/>
    <col min="4" max="5" width="13.26953125" style="15" customWidth="1"/>
    <col min="6" max="16384" width="8.7265625" style="15"/>
  </cols>
  <sheetData>
    <row r="2" spans="2:5" ht="21" x14ac:dyDescent="0.5">
      <c r="B2" s="83" t="s">
        <v>215</v>
      </c>
    </row>
    <row r="4" spans="2:5" ht="15" thickBot="1" x14ac:dyDescent="0.4">
      <c r="B4" s="16" t="s">
        <v>36</v>
      </c>
      <c r="C4" s="18" t="s">
        <v>213</v>
      </c>
      <c r="D4" s="18" t="s">
        <v>218</v>
      </c>
      <c r="E4" s="18" t="s">
        <v>230</v>
      </c>
    </row>
    <row r="5" spans="2:5" x14ac:dyDescent="0.35">
      <c r="B5" s="58" t="s">
        <v>189</v>
      </c>
      <c r="C5" s="23">
        <v>8938</v>
      </c>
      <c r="D5" s="23">
        <v>22005</v>
      </c>
      <c r="E5" s="23">
        <v>7987</v>
      </c>
    </row>
    <row r="6" spans="2:5" x14ac:dyDescent="0.35">
      <c r="B6" s="58" t="s">
        <v>190</v>
      </c>
      <c r="C6" s="23" t="s">
        <v>0</v>
      </c>
      <c r="D6" s="23" t="s">
        <v>0</v>
      </c>
      <c r="E6" s="23" t="s">
        <v>0</v>
      </c>
    </row>
    <row r="7" spans="2:5" x14ac:dyDescent="0.35">
      <c r="B7" s="58" t="s">
        <v>191</v>
      </c>
      <c r="C7" s="23">
        <v>209</v>
      </c>
      <c r="D7" s="23">
        <v>1002</v>
      </c>
      <c r="E7" s="23">
        <v>1</v>
      </c>
    </row>
    <row r="8" spans="2:5" x14ac:dyDescent="0.35">
      <c r="B8" s="60" t="s">
        <v>191</v>
      </c>
      <c r="C8" s="33">
        <v>9147</v>
      </c>
      <c r="D8" s="33">
        <v>23007</v>
      </c>
      <c r="E8" s="33">
        <v>7988</v>
      </c>
    </row>
    <row r="9" spans="2:5" x14ac:dyDescent="0.35">
      <c r="B9" s="58" t="s">
        <v>192</v>
      </c>
      <c r="C9" s="23">
        <v>-7650</v>
      </c>
      <c r="D9" s="23">
        <v>-19959</v>
      </c>
      <c r="E9" s="23">
        <v>-6859</v>
      </c>
    </row>
    <row r="10" spans="2:5" x14ac:dyDescent="0.35">
      <c r="B10" s="58" t="s">
        <v>193</v>
      </c>
      <c r="C10" s="23">
        <v>-426</v>
      </c>
      <c r="D10" s="23">
        <v>-555</v>
      </c>
      <c r="E10" s="23" t="s">
        <v>0</v>
      </c>
    </row>
    <row r="11" spans="2:5" x14ac:dyDescent="0.35">
      <c r="B11" s="78" t="s">
        <v>194</v>
      </c>
      <c r="C11" s="23">
        <v>-8076</v>
      </c>
      <c r="D11" s="23">
        <v>-20514</v>
      </c>
      <c r="E11" s="23">
        <v>-6859</v>
      </c>
    </row>
    <row r="12" spans="2:5" x14ac:dyDescent="0.35">
      <c r="B12" s="60" t="s">
        <v>195</v>
      </c>
      <c r="C12" s="33">
        <v>1071</v>
      </c>
      <c r="D12" s="33">
        <v>2493</v>
      </c>
      <c r="E12" s="33">
        <v>1129</v>
      </c>
    </row>
    <row r="13" spans="2:5" x14ac:dyDescent="0.35">
      <c r="B13" s="58" t="s">
        <v>196</v>
      </c>
      <c r="C13" s="23" t="s">
        <v>0</v>
      </c>
      <c r="D13" s="23">
        <v>2</v>
      </c>
      <c r="E13" s="23" t="s">
        <v>0</v>
      </c>
    </row>
    <row r="14" spans="2:5" x14ac:dyDescent="0.35">
      <c r="B14" s="58" t="s">
        <v>197</v>
      </c>
      <c r="C14" s="23">
        <v>-903</v>
      </c>
      <c r="D14" s="23">
        <v>-3077</v>
      </c>
      <c r="E14" s="23">
        <v>-1655</v>
      </c>
    </row>
    <row r="15" spans="2:5" x14ac:dyDescent="0.35">
      <c r="B15" s="58" t="s">
        <v>199</v>
      </c>
      <c r="C15" s="23" t="s">
        <v>0</v>
      </c>
      <c r="D15" s="23" t="s">
        <v>0</v>
      </c>
      <c r="E15" s="23" t="s">
        <v>0</v>
      </c>
    </row>
    <row r="16" spans="2:5" x14ac:dyDescent="0.35">
      <c r="B16" s="58" t="s">
        <v>198</v>
      </c>
      <c r="C16" s="23" t="s">
        <v>0</v>
      </c>
      <c r="D16" s="23" t="s">
        <v>0</v>
      </c>
      <c r="E16" s="23">
        <v>-2</v>
      </c>
    </row>
    <row r="17" spans="2:5" x14ac:dyDescent="0.35">
      <c r="B17" s="60" t="s">
        <v>200</v>
      </c>
      <c r="C17" s="33">
        <v>168</v>
      </c>
      <c r="D17" s="33">
        <v>-582</v>
      </c>
      <c r="E17" s="33">
        <v>-528</v>
      </c>
    </row>
    <row r="18" spans="2:5" x14ac:dyDescent="0.35">
      <c r="B18" s="58" t="s">
        <v>201</v>
      </c>
      <c r="C18" s="23" t="s">
        <v>0</v>
      </c>
      <c r="D18" s="23" t="s">
        <v>0</v>
      </c>
      <c r="E18" s="23">
        <v>15</v>
      </c>
    </row>
    <row r="19" spans="2:5" x14ac:dyDescent="0.35">
      <c r="B19" s="58" t="s">
        <v>202</v>
      </c>
      <c r="C19" s="23" t="s">
        <v>0</v>
      </c>
      <c r="D19" s="23">
        <v>-2</v>
      </c>
      <c r="E19" s="23">
        <v>-2</v>
      </c>
    </row>
    <row r="20" spans="2:5" x14ac:dyDescent="0.35">
      <c r="B20" s="58" t="s">
        <v>203</v>
      </c>
      <c r="C20" s="23" t="s">
        <v>0</v>
      </c>
      <c r="D20" s="23" t="s">
        <v>0</v>
      </c>
      <c r="E20" s="23" t="s">
        <v>0</v>
      </c>
    </row>
    <row r="21" spans="2:5" x14ac:dyDescent="0.35">
      <c r="B21" s="60" t="s">
        <v>204</v>
      </c>
      <c r="C21" s="33">
        <v>168</v>
      </c>
      <c r="D21" s="33">
        <v>-584</v>
      </c>
      <c r="E21" s="33">
        <v>-515</v>
      </c>
    </row>
    <row r="22" spans="2:5" x14ac:dyDescent="0.35">
      <c r="B22" s="58"/>
      <c r="C22" s="46"/>
      <c r="D22" s="46">
        <v>0</v>
      </c>
      <c r="E22" s="46"/>
    </row>
    <row r="23" spans="2:5" x14ac:dyDescent="0.35">
      <c r="B23" s="58" t="s">
        <v>205</v>
      </c>
      <c r="C23" s="46" t="s">
        <v>0</v>
      </c>
      <c r="D23" s="46">
        <v>-56</v>
      </c>
      <c r="E23" s="46">
        <v>-20</v>
      </c>
    </row>
    <row r="24" spans="2:5" x14ac:dyDescent="0.35">
      <c r="B24" s="66" t="s">
        <v>7</v>
      </c>
      <c r="C24" s="69">
        <v>168</v>
      </c>
      <c r="D24" s="69">
        <v>-526</v>
      </c>
      <c r="E24" s="69">
        <v>-508</v>
      </c>
    </row>
    <row r="28" spans="2:5" x14ac:dyDescent="0.35">
      <c r="B28" s="84"/>
    </row>
    <row r="29" spans="2:5" x14ac:dyDescent="0.35">
      <c r="B29" s="8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16B36-604D-4309-83FE-5E6B7182695E}">
  <sheetPr>
    <tabColor rgb="FFE10000"/>
  </sheetPr>
  <dimension ref="B2:L42"/>
  <sheetViews>
    <sheetView workbookViewId="0">
      <pane xSplit="2" ySplit="4" topLeftCell="E14" activePane="bottomRight" state="frozen"/>
      <selection pane="topRight" activeCell="C1" sqref="C1"/>
      <selection pane="bottomLeft" activeCell="A5" sqref="A5"/>
      <selection pane="bottomRight" activeCell="B2" sqref="B2"/>
    </sheetView>
  </sheetViews>
  <sheetFormatPr defaultColWidth="8.7265625" defaultRowHeight="14.5" x14ac:dyDescent="0.35"/>
  <cols>
    <col min="1" max="1" width="3.26953125" style="15" customWidth="1"/>
    <col min="2" max="2" width="66.453125" style="15" customWidth="1"/>
    <col min="3" max="5" width="13.1796875" style="15" customWidth="1"/>
    <col min="6" max="6" width="14.1796875" style="15" customWidth="1"/>
    <col min="7" max="7" width="13.1796875" style="15" customWidth="1"/>
    <col min="8" max="8" width="12.81640625" style="15" customWidth="1"/>
    <col min="9" max="9" width="12.26953125" style="15" customWidth="1"/>
    <col min="10" max="11" width="10.81640625" style="15" customWidth="1"/>
    <col min="12" max="16384" width="8.7265625" style="15"/>
  </cols>
  <sheetData>
    <row r="2" spans="2:12" ht="21" x14ac:dyDescent="0.5">
      <c r="B2" s="14" t="s">
        <v>27</v>
      </c>
    </row>
    <row r="4" spans="2:12" ht="15" thickBot="1" x14ac:dyDescent="0.4">
      <c r="B4" s="16" t="s">
        <v>36</v>
      </c>
      <c r="C4" s="17" t="s">
        <v>67</v>
      </c>
      <c r="D4" s="18" t="s">
        <v>68</v>
      </c>
      <c r="E4" s="18" t="s">
        <v>69</v>
      </c>
      <c r="F4" s="19" t="s">
        <v>70</v>
      </c>
      <c r="G4" s="18" t="s">
        <v>72</v>
      </c>
      <c r="H4" s="18" t="s">
        <v>71</v>
      </c>
      <c r="I4" s="18" t="s">
        <v>211</v>
      </c>
      <c r="J4" s="18" t="s">
        <v>217</v>
      </c>
      <c r="K4" s="18" t="s">
        <v>230</v>
      </c>
    </row>
    <row r="5" spans="2:12" x14ac:dyDescent="0.35">
      <c r="B5" s="15" t="s">
        <v>37</v>
      </c>
      <c r="C5" s="20">
        <v>679878</v>
      </c>
      <c r="D5" s="20">
        <v>843821</v>
      </c>
      <c r="E5" s="20">
        <v>846297</v>
      </c>
      <c r="F5" s="20">
        <v>997466</v>
      </c>
      <c r="G5" s="20">
        <v>875309</v>
      </c>
      <c r="H5" s="20">
        <v>1001917</v>
      </c>
      <c r="I5" s="20">
        <v>1261093</v>
      </c>
      <c r="J5" s="20">
        <v>1311861</v>
      </c>
      <c r="K5" s="20">
        <v>1176895</v>
      </c>
    </row>
    <row r="6" spans="2:12" x14ac:dyDescent="0.35">
      <c r="B6" s="15" t="s">
        <v>38</v>
      </c>
      <c r="C6" s="20">
        <v>-2441</v>
      </c>
      <c r="D6" s="15">
        <v>123</v>
      </c>
      <c r="E6" s="20">
        <v>-3637</v>
      </c>
      <c r="F6" s="20">
        <v>9487</v>
      </c>
      <c r="G6" s="20">
        <f>-6656+1175</f>
        <v>-5481</v>
      </c>
      <c r="H6" s="20">
        <v>5960.6445600000006</v>
      </c>
      <c r="I6" s="20">
        <v>336</v>
      </c>
      <c r="J6" s="20">
        <v>-5575.6445600000006</v>
      </c>
      <c r="K6" s="20">
        <v>18486</v>
      </c>
    </row>
    <row r="7" spans="2:12" x14ac:dyDescent="0.35">
      <c r="B7" s="15" t="s">
        <v>40</v>
      </c>
      <c r="C7" s="20">
        <v>-657211</v>
      </c>
      <c r="D7" s="20">
        <v>-819541</v>
      </c>
      <c r="E7" s="20">
        <v>-799646</v>
      </c>
      <c r="F7" s="20">
        <v>-972697</v>
      </c>
      <c r="G7" s="20">
        <v>-824614</v>
      </c>
      <c r="H7" s="20">
        <v>-963071</v>
      </c>
      <c r="I7" s="20">
        <v>-1191331</v>
      </c>
      <c r="J7" s="20">
        <v>-1244799</v>
      </c>
      <c r="K7" s="20">
        <v>-1169453</v>
      </c>
    </row>
    <row r="8" spans="2:12" x14ac:dyDescent="0.35">
      <c r="B8" s="21" t="s">
        <v>39</v>
      </c>
      <c r="C8" s="22">
        <v>20226</v>
      </c>
      <c r="D8" s="22">
        <v>24403</v>
      </c>
      <c r="E8" s="22">
        <v>43014</v>
      </c>
      <c r="F8" s="22">
        <v>34256</v>
      </c>
      <c r="G8" s="22">
        <f>SUM(G5:G7)</f>
        <v>45214</v>
      </c>
      <c r="H8" s="22">
        <v>44806.644560000044</v>
      </c>
      <c r="I8" s="22">
        <v>70098</v>
      </c>
      <c r="J8" s="22">
        <v>61486.355439999956</v>
      </c>
      <c r="K8" s="22">
        <v>25928</v>
      </c>
    </row>
    <row r="9" spans="2:12" x14ac:dyDescent="0.35">
      <c r="B9" s="15" t="s">
        <v>41</v>
      </c>
      <c r="C9" s="15">
        <v>386</v>
      </c>
      <c r="D9" s="15">
        <v>801</v>
      </c>
      <c r="E9" s="20">
        <v>616</v>
      </c>
      <c r="F9" s="20">
        <v>1068</v>
      </c>
      <c r="G9" s="20">
        <f>2487-1175</f>
        <v>1312</v>
      </c>
      <c r="H9" s="20">
        <v>380</v>
      </c>
      <c r="I9" s="20">
        <v>549</v>
      </c>
      <c r="J9" s="20">
        <v>-37</v>
      </c>
      <c r="K9" s="20">
        <v>786</v>
      </c>
    </row>
    <row r="10" spans="2:12" x14ac:dyDescent="0.35">
      <c r="B10" s="15" t="s">
        <v>42</v>
      </c>
      <c r="C10" s="20">
        <v>-20295</v>
      </c>
      <c r="D10" s="20">
        <v>-24560</v>
      </c>
      <c r="E10" s="20">
        <v>-23515</v>
      </c>
      <c r="F10" s="20">
        <v>-25567</v>
      </c>
      <c r="G10" s="20">
        <v>-23448</v>
      </c>
      <c r="H10" s="20">
        <v>-30435</v>
      </c>
      <c r="I10" s="20">
        <v>-32865</v>
      </c>
      <c r="J10" s="20">
        <v>-41402</v>
      </c>
      <c r="K10" s="20">
        <v>-37633</v>
      </c>
    </row>
    <row r="11" spans="2:12" x14ac:dyDescent="0.35">
      <c r="B11" s="15" t="s">
        <v>43</v>
      </c>
      <c r="C11" s="20">
        <v>-5672</v>
      </c>
      <c r="D11" s="20">
        <v>-6145</v>
      </c>
      <c r="E11" s="20">
        <v>-6357</v>
      </c>
      <c r="F11" s="20">
        <v>-5257</v>
      </c>
      <c r="G11" s="20">
        <v>-4916</v>
      </c>
      <c r="H11" s="20">
        <v>-5549</v>
      </c>
      <c r="I11" s="20">
        <v>-8104</v>
      </c>
      <c r="J11" s="20">
        <v>-7494</v>
      </c>
      <c r="K11" s="20">
        <v>-4957</v>
      </c>
    </row>
    <row r="12" spans="2:12" x14ac:dyDescent="0.35">
      <c r="B12" s="15" t="s">
        <v>44</v>
      </c>
      <c r="C12" s="15">
        <v>-73</v>
      </c>
      <c r="D12" s="15">
        <v>160</v>
      </c>
      <c r="E12" s="15">
        <v>226</v>
      </c>
      <c r="F12" s="20">
        <v>151</v>
      </c>
      <c r="G12" s="15">
        <v>347</v>
      </c>
      <c r="H12" s="15">
        <v>548</v>
      </c>
      <c r="I12" s="15">
        <v>195</v>
      </c>
      <c r="J12" s="15">
        <v>-163</v>
      </c>
      <c r="K12" s="15">
        <v>107</v>
      </c>
    </row>
    <row r="13" spans="2:12" x14ac:dyDescent="0.35">
      <c r="B13" s="15" t="s">
        <v>45</v>
      </c>
      <c r="C13" s="15">
        <v>-58</v>
      </c>
      <c r="D13" s="15">
        <v>-190</v>
      </c>
      <c r="E13" s="20">
        <v>-1122</v>
      </c>
      <c r="F13" s="20">
        <v>-5769</v>
      </c>
      <c r="G13" s="15">
        <v>-87</v>
      </c>
      <c r="H13" s="15">
        <v>-1333</v>
      </c>
      <c r="I13" s="15">
        <v>-417</v>
      </c>
      <c r="J13" s="15">
        <v>58</v>
      </c>
      <c r="K13" s="15">
        <v>-150</v>
      </c>
    </row>
    <row r="14" spans="2:12" x14ac:dyDescent="0.35">
      <c r="B14" s="21" t="s">
        <v>46</v>
      </c>
      <c r="C14" s="22">
        <v>-5486</v>
      </c>
      <c r="D14" s="22">
        <v>-5531</v>
      </c>
      <c r="E14" s="22">
        <v>12862</v>
      </c>
      <c r="F14" s="22">
        <v>-1118</v>
      </c>
      <c r="G14" s="22">
        <f>SUM(G8:G13)</f>
        <v>18422</v>
      </c>
      <c r="H14" s="22">
        <v>8417.6445600000443</v>
      </c>
      <c r="I14" s="22">
        <v>29456</v>
      </c>
      <c r="J14" s="22">
        <v>12448.355439999956</v>
      </c>
      <c r="K14" s="22">
        <v>-15919</v>
      </c>
    </row>
    <row r="15" spans="2:12" x14ac:dyDescent="0.35">
      <c r="B15" s="15" t="s">
        <v>47</v>
      </c>
      <c r="C15" s="20">
        <v>4924</v>
      </c>
      <c r="D15" s="15">
        <v>60</v>
      </c>
      <c r="E15" s="20">
        <v>2150</v>
      </c>
      <c r="F15" s="20">
        <f>877</f>
        <v>877</v>
      </c>
      <c r="G15" s="20">
        <v>3606</v>
      </c>
      <c r="H15" s="20">
        <v>4441</v>
      </c>
      <c r="I15" s="20">
        <v>3331</v>
      </c>
      <c r="J15" s="20">
        <v>3790</v>
      </c>
      <c r="K15" s="20">
        <v>5432</v>
      </c>
      <c r="L15" s="20"/>
    </row>
    <row r="16" spans="2:12" x14ac:dyDescent="0.35">
      <c r="B16" s="15" t="s">
        <v>48</v>
      </c>
      <c r="C16" s="20">
        <v>-1867</v>
      </c>
      <c r="D16" s="20">
        <v>-2422</v>
      </c>
      <c r="E16" s="20">
        <v>-1848</v>
      </c>
      <c r="F16" s="20">
        <f>-2822</f>
        <v>-2822</v>
      </c>
      <c r="G16" s="20">
        <v>-1864</v>
      </c>
      <c r="H16" s="20">
        <v>-2405</v>
      </c>
      <c r="I16" s="20">
        <v>-2453</v>
      </c>
      <c r="J16" s="20">
        <v>-2479</v>
      </c>
      <c r="K16" s="20">
        <v>-2318</v>
      </c>
      <c r="L16" s="20"/>
    </row>
    <row r="17" spans="2:11" x14ac:dyDescent="0.35">
      <c r="B17" s="21" t="s">
        <v>49</v>
      </c>
      <c r="C17" s="22">
        <v>3057</v>
      </c>
      <c r="D17" s="22">
        <v>-2362</v>
      </c>
      <c r="E17" s="21">
        <v>302</v>
      </c>
      <c r="F17" s="22">
        <f>F15+F16</f>
        <v>-1945</v>
      </c>
      <c r="G17" s="22">
        <v>1742</v>
      </c>
      <c r="H17" s="22">
        <v>2036</v>
      </c>
      <c r="I17" s="22">
        <v>878</v>
      </c>
      <c r="J17" s="22">
        <v>1311</v>
      </c>
      <c r="K17" s="22">
        <v>3114</v>
      </c>
    </row>
    <row r="18" spans="2:11" x14ac:dyDescent="0.35">
      <c r="B18" s="15" t="s">
        <v>50</v>
      </c>
      <c r="C18" s="46" t="s">
        <v>0</v>
      </c>
      <c r="D18" s="46" t="s">
        <v>0</v>
      </c>
      <c r="E18" s="46" t="s">
        <v>0</v>
      </c>
      <c r="F18" s="46" t="s">
        <v>0</v>
      </c>
      <c r="G18" s="46" t="s">
        <v>0</v>
      </c>
      <c r="H18" s="46" t="s">
        <v>0</v>
      </c>
      <c r="I18" s="46" t="s">
        <v>0</v>
      </c>
      <c r="J18" s="46" t="s">
        <v>0</v>
      </c>
      <c r="K18" s="46" t="s">
        <v>0</v>
      </c>
    </row>
    <row r="19" spans="2:11" x14ac:dyDescent="0.35">
      <c r="B19" s="21" t="s">
        <v>51</v>
      </c>
      <c r="C19" s="22">
        <v>-2429</v>
      </c>
      <c r="D19" s="22">
        <f>D14+D17</f>
        <v>-7893</v>
      </c>
      <c r="E19" s="22">
        <v>13164</v>
      </c>
      <c r="F19" s="22">
        <v>-3063</v>
      </c>
      <c r="G19" s="22">
        <v>20164</v>
      </c>
      <c r="H19" s="22">
        <v>10453.644560000044</v>
      </c>
      <c r="I19" s="22">
        <v>30334</v>
      </c>
      <c r="J19" s="22">
        <v>13759.355439999956</v>
      </c>
      <c r="K19" s="22">
        <v>-12805</v>
      </c>
    </row>
    <row r="20" spans="2:11" x14ac:dyDescent="0.35">
      <c r="B20" s="15" t="s">
        <v>52</v>
      </c>
      <c r="C20" s="15">
        <v>463</v>
      </c>
      <c r="D20" s="15">
        <v>-209</v>
      </c>
      <c r="E20" s="20">
        <v>-1777</v>
      </c>
      <c r="F20" s="20">
        <v>-1396</v>
      </c>
      <c r="G20" s="20">
        <v>-3829</v>
      </c>
      <c r="H20" s="20">
        <v>-2468</v>
      </c>
      <c r="I20" s="20">
        <v>-6518</v>
      </c>
      <c r="J20" s="20">
        <v>-1973</v>
      </c>
      <c r="K20" s="20">
        <v>2189</v>
      </c>
    </row>
    <row r="21" spans="2:11" x14ac:dyDescent="0.35">
      <c r="B21" s="21" t="s">
        <v>53</v>
      </c>
      <c r="C21" s="22">
        <v>-1966</v>
      </c>
      <c r="D21" s="22">
        <f>D19+D20</f>
        <v>-8102</v>
      </c>
      <c r="E21" s="22">
        <f>E19+E20</f>
        <v>11387</v>
      </c>
      <c r="F21" s="22">
        <v>-4459</v>
      </c>
      <c r="G21" s="22">
        <v>16335</v>
      </c>
      <c r="H21" s="22">
        <v>7985.6445600000443</v>
      </c>
      <c r="I21" s="22">
        <v>23816</v>
      </c>
      <c r="J21" s="22">
        <v>11786.355439999956</v>
      </c>
      <c r="K21" s="22">
        <v>-10616</v>
      </c>
    </row>
    <row r="22" spans="2:11" x14ac:dyDescent="0.35">
      <c r="B22" s="15" t="s">
        <v>54</v>
      </c>
      <c r="F22" s="20"/>
      <c r="J22" s="15">
        <v>0</v>
      </c>
    </row>
    <row r="23" spans="2:11" x14ac:dyDescent="0.35">
      <c r="B23" s="15" t="s">
        <v>55</v>
      </c>
      <c r="C23" s="20">
        <v>-1704</v>
      </c>
      <c r="D23" s="20">
        <v>-7785</v>
      </c>
      <c r="E23" s="20">
        <v>11682</v>
      </c>
      <c r="F23" s="20">
        <v>-2083</v>
      </c>
      <c r="G23" s="20">
        <v>16222</v>
      </c>
      <c r="H23" s="20">
        <v>8293.6445600000443</v>
      </c>
      <c r="I23" s="20">
        <v>23960</v>
      </c>
      <c r="J23" s="20">
        <v>11931.355439999956</v>
      </c>
      <c r="K23" s="20">
        <v>-10616</v>
      </c>
    </row>
    <row r="24" spans="2:11" x14ac:dyDescent="0.35">
      <c r="B24" s="15" t="s">
        <v>56</v>
      </c>
      <c r="C24" s="15">
        <v>-262</v>
      </c>
      <c r="D24" s="15">
        <v>-317</v>
      </c>
      <c r="E24" s="15">
        <v>-295</v>
      </c>
      <c r="F24" s="20">
        <v>-2376</v>
      </c>
      <c r="G24" s="15">
        <v>113</v>
      </c>
      <c r="H24" s="15">
        <v>-308</v>
      </c>
      <c r="I24" s="15">
        <v>-144</v>
      </c>
      <c r="J24" s="15">
        <v>-145</v>
      </c>
      <c r="K24" s="15" t="s">
        <v>0</v>
      </c>
    </row>
    <row r="25" spans="2:11" x14ac:dyDescent="0.35">
      <c r="B25" s="21" t="s">
        <v>57</v>
      </c>
      <c r="C25" s="22">
        <v>-1966</v>
      </c>
      <c r="D25" s="22">
        <f>D23+D24</f>
        <v>-8102</v>
      </c>
      <c r="E25" s="22">
        <v>11387</v>
      </c>
      <c r="F25" s="22">
        <v>-4459</v>
      </c>
      <c r="G25" s="22">
        <v>16335</v>
      </c>
      <c r="H25" s="22">
        <v>7985.6445600000443</v>
      </c>
      <c r="I25" s="22">
        <v>23816</v>
      </c>
      <c r="J25" s="22">
        <v>11786.355439999956</v>
      </c>
      <c r="K25" s="22">
        <v>-10616</v>
      </c>
    </row>
    <row r="26" spans="2:11" x14ac:dyDescent="0.35">
      <c r="F26" s="20"/>
    </row>
    <row r="27" spans="2:11" ht="29" x14ac:dyDescent="0.35">
      <c r="B27" s="47" t="s">
        <v>58</v>
      </c>
      <c r="F27" s="20"/>
    </row>
    <row r="28" spans="2:11" x14ac:dyDescent="0.35">
      <c r="B28" s="48" t="s">
        <v>59</v>
      </c>
      <c r="C28" s="46" t="s">
        <v>9</v>
      </c>
      <c r="D28" s="46" t="s">
        <v>9</v>
      </c>
      <c r="E28" s="46" t="s">
        <v>9</v>
      </c>
      <c r="F28" s="23" t="s">
        <v>9</v>
      </c>
      <c r="G28" s="46" t="s">
        <v>9</v>
      </c>
      <c r="H28" s="46" t="s">
        <v>9</v>
      </c>
      <c r="I28" s="46" t="s">
        <v>9</v>
      </c>
      <c r="J28" s="46" t="s">
        <v>0</v>
      </c>
      <c r="K28" s="46"/>
    </row>
    <row r="29" spans="2:11" x14ac:dyDescent="0.35">
      <c r="B29" s="24" t="s">
        <v>60</v>
      </c>
      <c r="C29" s="49" t="s">
        <v>9</v>
      </c>
      <c r="D29" s="49" t="s">
        <v>9</v>
      </c>
      <c r="E29" s="49" t="s">
        <v>9</v>
      </c>
      <c r="F29" s="50" t="s">
        <v>9</v>
      </c>
      <c r="G29" s="49" t="s">
        <v>9</v>
      </c>
      <c r="H29" s="49" t="s">
        <v>9</v>
      </c>
      <c r="I29" s="49" t="s">
        <v>9</v>
      </c>
      <c r="J29" s="49" t="s">
        <v>0</v>
      </c>
      <c r="K29" s="49">
        <v>0</v>
      </c>
    </row>
    <row r="30" spans="2:11" x14ac:dyDescent="0.35">
      <c r="B30" s="21" t="s">
        <v>61</v>
      </c>
      <c r="C30" s="22">
        <v>-1966</v>
      </c>
      <c r="D30" s="22">
        <f>D25</f>
        <v>-8102</v>
      </c>
      <c r="E30" s="22">
        <f>E25</f>
        <v>11387</v>
      </c>
      <c r="F30" s="22">
        <v>-4459</v>
      </c>
      <c r="G30" s="22">
        <v>16335</v>
      </c>
      <c r="H30" s="22">
        <v>7985.6445600000443</v>
      </c>
      <c r="I30" s="22">
        <v>23816</v>
      </c>
      <c r="J30" s="22">
        <v>11786.355439999956</v>
      </c>
      <c r="K30" s="22">
        <v>-10616</v>
      </c>
    </row>
    <row r="31" spans="2:11" x14ac:dyDescent="0.35">
      <c r="B31" s="15" t="s">
        <v>54</v>
      </c>
      <c r="F31" s="20"/>
      <c r="J31" s="15">
        <v>0</v>
      </c>
    </row>
    <row r="32" spans="2:11" x14ac:dyDescent="0.35">
      <c r="B32" s="15" t="s">
        <v>55</v>
      </c>
      <c r="C32" s="20">
        <v>-1704</v>
      </c>
      <c r="D32" s="20">
        <f>D23</f>
        <v>-7785</v>
      </c>
      <c r="E32" s="20">
        <v>11682</v>
      </c>
      <c r="F32" s="20">
        <v>-2083</v>
      </c>
      <c r="G32" s="20">
        <v>16222</v>
      </c>
      <c r="H32" s="20">
        <v>8293.6445600000443</v>
      </c>
      <c r="I32" s="20">
        <v>23960</v>
      </c>
      <c r="J32" s="20">
        <v>11931.355439999956</v>
      </c>
      <c r="K32" s="20">
        <v>-10616</v>
      </c>
    </row>
    <row r="33" spans="2:11" x14ac:dyDescent="0.35">
      <c r="B33" s="15" t="s">
        <v>56</v>
      </c>
      <c r="C33" s="15">
        <v>-262</v>
      </c>
      <c r="D33" s="15">
        <v>-317</v>
      </c>
      <c r="E33" s="15">
        <v>-295</v>
      </c>
      <c r="F33" s="20">
        <v>-2376</v>
      </c>
      <c r="G33" s="15">
        <v>113</v>
      </c>
      <c r="H33" s="15">
        <v>-308</v>
      </c>
      <c r="I33" s="15">
        <v>-144</v>
      </c>
      <c r="J33" s="15">
        <v>-145</v>
      </c>
      <c r="K33" s="15" t="s">
        <v>0</v>
      </c>
    </row>
    <row r="34" spans="2:11" x14ac:dyDescent="0.35">
      <c r="B34" s="25" t="s">
        <v>61</v>
      </c>
      <c r="C34" s="26">
        <v>-1966</v>
      </c>
      <c r="D34" s="26">
        <f>D32+D33</f>
        <v>-8102</v>
      </c>
      <c r="E34" s="26">
        <v>11387</v>
      </c>
      <c r="F34" s="26">
        <v>-4459</v>
      </c>
      <c r="G34" s="26">
        <v>16335</v>
      </c>
      <c r="H34" s="26">
        <v>7985.6445600000443</v>
      </c>
      <c r="I34" s="26">
        <v>23816</v>
      </c>
      <c r="J34" s="26">
        <v>11786.355439999956</v>
      </c>
      <c r="K34" s="26">
        <v>-10616</v>
      </c>
    </row>
    <row r="35" spans="2:11" ht="18.75" customHeight="1" x14ac:dyDescent="0.35">
      <c r="B35" s="51" t="s">
        <v>62</v>
      </c>
      <c r="C35" s="52">
        <v>-0.21</v>
      </c>
      <c r="D35" s="52">
        <v>-0.95</v>
      </c>
      <c r="E35" s="52">
        <v>1.42</v>
      </c>
      <c r="F35" s="53">
        <v>-0.25408636252744571</v>
      </c>
      <c r="G35" s="52">
        <v>1.98</v>
      </c>
      <c r="H35" s="52">
        <v>1.01</v>
      </c>
      <c r="I35" s="52">
        <v>2.92</v>
      </c>
      <c r="J35" s="52">
        <v>1.4600000000000004</v>
      </c>
      <c r="K35" s="52">
        <v>-1.29</v>
      </c>
    </row>
    <row r="36" spans="2:11" ht="29" x14ac:dyDescent="0.35">
      <c r="B36" s="51" t="s">
        <v>63</v>
      </c>
      <c r="C36" s="52">
        <v>-0.21</v>
      </c>
      <c r="D36" s="52">
        <v>-0.95</v>
      </c>
      <c r="E36" s="52">
        <v>1.42</v>
      </c>
      <c r="F36" s="53">
        <v>-0.25408636252744571</v>
      </c>
      <c r="G36" s="52">
        <v>1.98</v>
      </c>
      <c r="H36" s="52">
        <v>1.01</v>
      </c>
      <c r="I36" s="52">
        <v>2.92</v>
      </c>
      <c r="J36" s="52">
        <v>1.4600000000000004</v>
      </c>
      <c r="K36" s="52">
        <v>-1.29</v>
      </c>
    </row>
    <row r="37" spans="2:11" x14ac:dyDescent="0.35">
      <c r="B37" s="54"/>
      <c r="C37" s="54"/>
      <c r="D37" s="54"/>
      <c r="E37" s="54"/>
      <c r="F37" s="55"/>
      <c r="G37" s="54"/>
    </row>
    <row r="38" spans="2:11" x14ac:dyDescent="0.35">
      <c r="B38" s="42" t="s">
        <v>7</v>
      </c>
      <c r="C38" s="43">
        <v>776</v>
      </c>
      <c r="D38" s="43">
        <v>-4609</v>
      </c>
      <c r="E38" s="43">
        <v>16337</v>
      </c>
      <c r="F38" s="43">
        <v>1014</v>
      </c>
      <c r="G38" s="43">
        <v>22854</v>
      </c>
      <c r="H38" s="43">
        <v>14940</v>
      </c>
      <c r="I38" s="43">
        <v>34359</v>
      </c>
      <c r="J38" s="43">
        <v>17796</v>
      </c>
      <c r="K38" s="43">
        <v>-9861</v>
      </c>
    </row>
    <row r="39" spans="2:11" s="56" customFormat="1" x14ac:dyDescent="0.35">
      <c r="B39" s="44" t="s">
        <v>64</v>
      </c>
      <c r="C39" s="45">
        <v>5879</v>
      </c>
      <c r="D39" s="45">
        <v>-1440</v>
      </c>
      <c r="E39" s="45">
        <v>8172</v>
      </c>
      <c r="F39" s="45">
        <v>18720</v>
      </c>
      <c r="G39" s="45">
        <v>11084</v>
      </c>
      <c r="H39" s="45">
        <v>16679</v>
      </c>
      <c r="I39" s="45">
        <v>18311</v>
      </c>
      <c r="J39" s="43">
        <v>17643</v>
      </c>
      <c r="K39" s="43">
        <v>32861</v>
      </c>
    </row>
    <row r="41" spans="2:11" x14ac:dyDescent="0.35">
      <c r="B41" s="27" t="s">
        <v>65</v>
      </c>
    </row>
    <row r="42" spans="2:11" x14ac:dyDescent="0.35">
      <c r="B42" s="27" t="s">
        <v>66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56069-BDB9-444E-B047-AC64D964E326}">
  <sheetPr>
    <tabColor rgb="FFE10000"/>
  </sheetPr>
  <dimension ref="B2:K56"/>
  <sheetViews>
    <sheetView topLeftCell="A16" workbookViewId="0">
      <pane xSplit="2" topLeftCell="D1" activePane="topRight" state="frozen"/>
      <selection pane="topRight" activeCell="K53" sqref="K53"/>
    </sheetView>
  </sheetViews>
  <sheetFormatPr defaultColWidth="8.7265625" defaultRowHeight="14.5" x14ac:dyDescent="0.35"/>
  <cols>
    <col min="1" max="1" width="3.26953125" style="15" customWidth="1"/>
    <col min="2" max="2" width="51.7265625" style="15" customWidth="1"/>
    <col min="3" max="5" width="13.1796875" style="15" customWidth="1"/>
    <col min="6" max="6" width="14.1796875" style="15" customWidth="1"/>
    <col min="7" max="7" width="13.1796875" style="15" customWidth="1"/>
    <col min="8" max="9" width="14.54296875" style="15" customWidth="1"/>
    <col min="10" max="11" width="13.81640625" style="15" customWidth="1"/>
    <col min="12" max="16384" width="8.7265625" style="15"/>
  </cols>
  <sheetData>
    <row r="2" spans="2:11" ht="21" x14ac:dyDescent="0.5">
      <c r="B2" s="14" t="s">
        <v>28</v>
      </c>
    </row>
    <row r="4" spans="2:11" ht="15" thickBot="1" x14ac:dyDescent="0.4">
      <c r="B4" s="16" t="s">
        <v>36</v>
      </c>
      <c r="C4" s="17" t="s">
        <v>73</v>
      </c>
      <c r="D4" s="18" t="s">
        <v>74</v>
      </c>
      <c r="E4" s="18" t="s">
        <v>75</v>
      </c>
      <c r="F4" s="19" t="s">
        <v>76</v>
      </c>
      <c r="G4" s="18" t="s">
        <v>77</v>
      </c>
      <c r="H4" s="18" t="s">
        <v>78</v>
      </c>
      <c r="I4" s="18" t="s">
        <v>212</v>
      </c>
      <c r="J4" s="18" t="s">
        <v>76</v>
      </c>
      <c r="K4" s="18" t="s">
        <v>227</v>
      </c>
    </row>
    <row r="5" spans="2:11" x14ac:dyDescent="0.35">
      <c r="B5" s="28" t="s">
        <v>79</v>
      </c>
      <c r="C5" s="29"/>
      <c r="D5" s="29"/>
      <c r="E5" s="29"/>
      <c r="F5" s="30"/>
      <c r="G5" s="31"/>
      <c r="H5" s="31"/>
      <c r="I5" s="31"/>
      <c r="J5" s="31"/>
      <c r="K5" s="31"/>
    </row>
    <row r="6" spans="2:11" x14ac:dyDescent="0.35">
      <c r="B6" s="25" t="s">
        <v>80</v>
      </c>
      <c r="C6" s="23"/>
      <c r="D6" s="23"/>
      <c r="E6" s="23"/>
      <c r="F6" s="32"/>
      <c r="G6" s="20"/>
      <c r="H6" s="20"/>
      <c r="I6" s="20"/>
      <c r="J6" s="20"/>
      <c r="K6" s="20"/>
    </row>
    <row r="7" spans="2:11" x14ac:dyDescent="0.35">
      <c r="B7" s="15" t="s">
        <v>81</v>
      </c>
      <c r="C7" s="23">
        <v>50870</v>
      </c>
      <c r="D7" s="23">
        <v>50922</v>
      </c>
      <c r="E7" s="23">
        <v>50473</v>
      </c>
      <c r="F7" s="32">
        <v>45825</v>
      </c>
      <c r="G7" s="20">
        <v>45310</v>
      </c>
      <c r="H7" s="20">
        <v>43072</v>
      </c>
      <c r="I7" s="20">
        <v>42803</v>
      </c>
      <c r="J7" s="20">
        <v>39343</v>
      </c>
      <c r="K7" s="20">
        <v>40327</v>
      </c>
    </row>
    <row r="8" spans="2:11" x14ac:dyDescent="0.35">
      <c r="B8" s="15" t="s">
        <v>82</v>
      </c>
      <c r="C8" s="23" t="s">
        <v>1</v>
      </c>
      <c r="D8" s="23" t="s">
        <v>1</v>
      </c>
      <c r="E8" s="23">
        <v>19265</v>
      </c>
      <c r="F8" s="32" t="s">
        <v>1</v>
      </c>
      <c r="G8" s="20">
        <v>4392</v>
      </c>
      <c r="H8" s="20">
        <v>5098</v>
      </c>
      <c r="I8" s="20">
        <v>4726</v>
      </c>
      <c r="J8" s="20">
        <v>6153</v>
      </c>
      <c r="K8" s="20">
        <v>6998</v>
      </c>
    </row>
    <row r="9" spans="2:11" x14ac:dyDescent="0.35">
      <c r="B9" s="15" t="s">
        <v>83</v>
      </c>
      <c r="C9" s="23">
        <v>20465</v>
      </c>
      <c r="D9" s="23">
        <v>20362</v>
      </c>
      <c r="E9" s="23">
        <v>391</v>
      </c>
      <c r="F9" s="32">
        <v>18636</v>
      </c>
      <c r="G9" s="20">
        <v>18589</v>
      </c>
      <c r="H9" s="20">
        <v>18669</v>
      </c>
      <c r="I9" s="20">
        <v>18612</v>
      </c>
      <c r="J9" s="20">
        <v>18578</v>
      </c>
      <c r="K9" s="20">
        <v>18605</v>
      </c>
    </row>
    <row r="10" spans="2:11" x14ac:dyDescent="0.35">
      <c r="B10" s="15" t="s">
        <v>84</v>
      </c>
      <c r="C10" s="23">
        <v>391</v>
      </c>
      <c r="D10" s="23">
        <v>391</v>
      </c>
      <c r="E10" s="23">
        <v>8460</v>
      </c>
      <c r="F10" s="32">
        <v>391</v>
      </c>
      <c r="G10" s="20">
        <v>391</v>
      </c>
      <c r="H10" s="20">
        <v>2409</v>
      </c>
      <c r="I10" s="20">
        <v>2409</v>
      </c>
      <c r="J10" s="20">
        <v>2916</v>
      </c>
      <c r="K10" s="20">
        <v>2916</v>
      </c>
    </row>
    <row r="11" spans="2:11" x14ac:dyDescent="0.35">
      <c r="B11" s="15" t="s">
        <v>85</v>
      </c>
      <c r="C11" s="23">
        <v>6374</v>
      </c>
      <c r="D11" s="23">
        <v>6741</v>
      </c>
      <c r="E11" s="23">
        <v>3850</v>
      </c>
      <c r="F11" s="32">
        <v>3753</v>
      </c>
      <c r="G11" s="20">
        <v>3771</v>
      </c>
      <c r="H11" s="20">
        <v>595</v>
      </c>
      <c r="I11" s="20">
        <v>738</v>
      </c>
      <c r="J11" s="20">
        <v>2224</v>
      </c>
      <c r="K11" s="20">
        <v>18407</v>
      </c>
    </row>
    <row r="12" spans="2:11" x14ac:dyDescent="0.35">
      <c r="B12" s="15" t="s">
        <v>87</v>
      </c>
      <c r="C12" s="23" t="s">
        <v>1</v>
      </c>
      <c r="D12" s="23" t="s">
        <v>1</v>
      </c>
      <c r="E12" s="23" t="s">
        <v>0</v>
      </c>
      <c r="F12" s="32">
        <v>987</v>
      </c>
      <c r="G12" s="23" t="s">
        <v>0</v>
      </c>
      <c r="H12" s="23" t="s">
        <v>0</v>
      </c>
      <c r="I12" s="23" t="s">
        <v>0</v>
      </c>
      <c r="J12" s="23" t="s">
        <v>0</v>
      </c>
      <c r="K12" s="23">
        <v>24814</v>
      </c>
    </row>
    <row r="13" spans="2:11" x14ac:dyDescent="0.35">
      <c r="B13" s="15" t="s">
        <v>86</v>
      </c>
      <c r="C13" s="23">
        <v>3053</v>
      </c>
      <c r="D13" s="23">
        <v>3160</v>
      </c>
      <c r="E13" s="23">
        <v>2923</v>
      </c>
      <c r="F13" s="32">
        <v>5252</v>
      </c>
      <c r="G13" s="20">
        <v>5346</v>
      </c>
      <c r="H13" s="20">
        <v>7402</v>
      </c>
      <c r="I13" s="20">
        <v>7479</v>
      </c>
      <c r="J13" s="20">
        <v>9184</v>
      </c>
      <c r="K13" s="20">
        <v>9504</v>
      </c>
    </row>
    <row r="14" spans="2:11" x14ac:dyDescent="0.35">
      <c r="B14" s="15" t="s">
        <v>88</v>
      </c>
      <c r="C14" s="23">
        <v>2318</v>
      </c>
      <c r="D14" s="23">
        <v>2498</v>
      </c>
      <c r="E14" s="23" t="s">
        <v>0</v>
      </c>
      <c r="F14" s="32">
        <v>1916</v>
      </c>
      <c r="G14" s="20">
        <v>1907</v>
      </c>
      <c r="H14" s="20">
        <v>1952</v>
      </c>
      <c r="I14" s="20">
        <v>1414</v>
      </c>
      <c r="J14" s="20">
        <v>1995</v>
      </c>
      <c r="K14" s="20">
        <v>7647</v>
      </c>
    </row>
    <row r="15" spans="2:11" x14ac:dyDescent="0.35">
      <c r="B15" s="21" t="s">
        <v>89</v>
      </c>
      <c r="C15" s="33">
        <v>83471</v>
      </c>
      <c r="D15" s="33">
        <v>84074</v>
      </c>
      <c r="E15" s="33">
        <v>85362</v>
      </c>
      <c r="F15" s="34">
        <v>76760</v>
      </c>
      <c r="G15" s="22">
        <v>79706</v>
      </c>
      <c r="H15" s="22">
        <v>79197</v>
      </c>
      <c r="I15" s="22">
        <v>78181</v>
      </c>
      <c r="J15" s="22">
        <v>80393</v>
      </c>
      <c r="K15" s="22">
        <v>129218</v>
      </c>
    </row>
    <row r="16" spans="2:11" x14ac:dyDescent="0.35">
      <c r="B16" s="25" t="s">
        <v>90</v>
      </c>
      <c r="C16" s="23"/>
      <c r="D16" s="23"/>
      <c r="E16" s="23"/>
      <c r="F16" s="32"/>
      <c r="G16" s="20"/>
      <c r="H16" s="20"/>
      <c r="I16" s="20"/>
      <c r="J16" s="20"/>
      <c r="K16" s="20"/>
    </row>
    <row r="17" spans="2:11" x14ac:dyDescent="0.35">
      <c r="B17" s="15" t="s">
        <v>91</v>
      </c>
      <c r="C17" s="23">
        <v>221313</v>
      </c>
      <c r="D17" s="23">
        <v>285907</v>
      </c>
      <c r="E17" s="23">
        <v>247972</v>
      </c>
      <c r="F17" s="32">
        <v>190500</v>
      </c>
      <c r="G17" s="20">
        <v>206187</v>
      </c>
      <c r="H17" s="20">
        <v>248173</v>
      </c>
      <c r="I17" s="20">
        <v>326304</v>
      </c>
      <c r="J17" s="20">
        <v>239258</v>
      </c>
      <c r="K17" s="20">
        <v>121490</v>
      </c>
    </row>
    <row r="18" spans="2:11" x14ac:dyDescent="0.35">
      <c r="B18" s="15" t="s">
        <v>86</v>
      </c>
      <c r="C18" s="23">
        <v>1951</v>
      </c>
      <c r="D18" s="23">
        <v>2156</v>
      </c>
      <c r="E18" s="23">
        <v>2770</v>
      </c>
      <c r="F18" s="32">
        <v>2945</v>
      </c>
      <c r="G18" s="20">
        <v>3333</v>
      </c>
      <c r="H18" s="20">
        <v>2131</v>
      </c>
      <c r="I18" s="20">
        <v>2473</v>
      </c>
      <c r="J18" s="20">
        <v>1162</v>
      </c>
      <c r="K18" s="20">
        <v>1232</v>
      </c>
    </row>
    <row r="19" spans="2:11" x14ac:dyDescent="0.35">
      <c r="B19" s="15" t="s">
        <v>92</v>
      </c>
      <c r="C19" s="23">
        <v>267422</v>
      </c>
      <c r="D19" s="23">
        <v>269297</v>
      </c>
      <c r="E19" s="23">
        <v>248267</v>
      </c>
      <c r="F19" s="32">
        <v>246487</v>
      </c>
      <c r="G19" s="20">
        <v>279060</v>
      </c>
      <c r="H19" s="20">
        <v>285560</v>
      </c>
      <c r="I19" s="20">
        <v>336539</v>
      </c>
      <c r="J19" s="20">
        <v>306820</v>
      </c>
      <c r="K19" s="20">
        <v>245602</v>
      </c>
    </row>
    <row r="20" spans="2:11" x14ac:dyDescent="0.35">
      <c r="B20" s="15" t="s">
        <v>84</v>
      </c>
      <c r="C20" s="23">
        <v>256</v>
      </c>
      <c r="D20" s="23">
        <v>260</v>
      </c>
      <c r="E20" s="23">
        <v>264</v>
      </c>
      <c r="F20" s="32">
        <v>141</v>
      </c>
      <c r="G20" s="20">
        <v>114</v>
      </c>
      <c r="H20" s="20">
        <v>104</v>
      </c>
      <c r="I20" s="20">
        <v>3594</v>
      </c>
      <c r="J20" s="20">
        <v>3537</v>
      </c>
      <c r="K20" s="20">
        <v>3425</v>
      </c>
    </row>
    <row r="21" spans="2:11" x14ac:dyDescent="0.35">
      <c r="B21" s="81" t="s">
        <v>87</v>
      </c>
      <c r="C21" s="23">
        <v>18839</v>
      </c>
      <c r="D21" s="23">
        <v>756</v>
      </c>
      <c r="E21" s="23">
        <v>3510</v>
      </c>
      <c r="F21" s="32">
        <v>33190</v>
      </c>
      <c r="G21" s="20">
        <v>19606</v>
      </c>
      <c r="H21" s="20">
        <v>2866</v>
      </c>
      <c r="I21" s="20">
        <v>12569</v>
      </c>
      <c r="J21" s="20">
        <v>12123</v>
      </c>
      <c r="K21" s="20">
        <v>71703</v>
      </c>
    </row>
    <row r="22" spans="2:11" x14ac:dyDescent="0.35">
      <c r="B22" s="81" t="s">
        <v>113</v>
      </c>
      <c r="C22" s="23">
        <v>2475</v>
      </c>
      <c r="D22" s="23" t="s">
        <v>1</v>
      </c>
      <c r="E22" s="23" t="s">
        <v>0</v>
      </c>
      <c r="F22" s="32" t="s">
        <v>1</v>
      </c>
      <c r="G22" s="32" t="s">
        <v>1</v>
      </c>
      <c r="H22" s="32" t="s">
        <v>1</v>
      </c>
      <c r="I22" s="32" t="s">
        <v>0</v>
      </c>
      <c r="J22" s="32" t="s">
        <v>0</v>
      </c>
      <c r="K22" s="32">
        <v>1505</v>
      </c>
    </row>
    <row r="23" spans="2:11" x14ac:dyDescent="0.35">
      <c r="B23" s="15" t="s">
        <v>93</v>
      </c>
      <c r="C23" s="23">
        <v>23331</v>
      </c>
      <c r="D23" s="23">
        <v>42074</v>
      </c>
      <c r="E23" s="23">
        <v>49259</v>
      </c>
      <c r="F23" s="32">
        <v>47015</v>
      </c>
      <c r="G23" s="20">
        <v>54342</v>
      </c>
      <c r="H23" s="20">
        <v>52805</v>
      </c>
      <c r="I23" s="20">
        <v>38180</v>
      </c>
      <c r="J23" s="20">
        <v>38836</v>
      </c>
      <c r="K23" s="20">
        <v>182632</v>
      </c>
    </row>
    <row r="24" spans="2:11" x14ac:dyDescent="0.35">
      <c r="B24" s="15" t="s">
        <v>94</v>
      </c>
      <c r="C24" s="23">
        <v>2180</v>
      </c>
      <c r="D24" s="23">
        <v>5994</v>
      </c>
      <c r="E24" s="23">
        <v>6369</v>
      </c>
      <c r="F24" s="32">
        <v>6247</v>
      </c>
      <c r="G24" s="20">
        <v>6512</v>
      </c>
      <c r="H24" s="20">
        <v>6183</v>
      </c>
      <c r="I24" s="20">
        <v>5873</v>
      </c>
      <c r="J24" s="20">
        <v>5497</v>
      </c>
      <c r="K24" s="20">
        <v>5623</v>
      </c>
    </row>
    <row r="25" spans="2:11" x14ac:dyDescent="0.35">
      <c r="B25" s="21" t="s">
        <v>95</v>
      </c>
      <c r="C25" s="33">
        <v>537767</v>
      </c>
      <c r="D25" s="33">
        <v>606444</v>
      </c>
      <c r="E25" s="33">
        <v>558411</v>
      </c>
      <c r="F25" s="34">
        <v>526525</v>
      </c>
      <c r="G25" s="22">
        <v>569154</v>
      </c>
      <c r="H25" s="22">
        <v>597822</v>
      </c>
      <c r="I25" s="22">
        <v>725532</v>
      </c>
      <c r="J25" s="22">
        <v>607233</v>
      </c>
      <c r="K25" s="22">
        <v>633212</v>
      </c>
    </row>
    <row r="26" spans="2:11" x14ac:dyDescent="0.35">
      <c r="B26" s="21" t="s">
        <v>96</v>
      </c>
      <c r="C26" s="33">
        <v>621238</v>
      </c>
      <c r="D26" s="33">
        <v>690518</v>
      </c>
      <c r="E26" s="33">
        <v>643773</v>
      </c>
      <c r="F26" s="34">
        <v>603285</v>
      </c>
      <c r="G26" s="22">
        <v>648860</v>
      </c>
      <c r="H26" s="22">
        <v>677019</v>
      </c>
      <c r="I26" s="22">
        <v>803713</v>
      </c>
      <c r="J26" s="22">
        <v>687626</v>
      </c>
      <c r="K26" s="22">
        <v>762430</v>
      </c>
    </row>
    <row r="27" spans="2:11" x14ac:dyDescent="0.35">
      <c r="B27" s="28" t="s">
        <v>97</v>
      </c>
      <c r="C27" s="35"/>
      <c r="D27" s="35"/>
      <c r="E27" s="35"/>
      <c r="F27" s="36"/>
      <c r="G27" s="37"/>
      <c r="H27" s="37"/>
      <c r="I27" s="37"/>
      <c r="J27" s="37"/>
      <c r="K27" s="37"/>
    </row>
    <row r="28" spans="2:11" x14ac:dyDescent="0.35">
      <c r="B28" s="15" t="s">
        <v>98</v>
      </c>
      <c r="C28" s="20"/>
      <c r="D28" s="20"/>
      <c r="E28" s="20"/>
      <c r="F28" s="20"/>
      <c r="G28" s="20"/>
      <c r="H28" s="20"/>
      <c r="I28" s="20"/>
      <c r="J28" s="20"/>
      <c r="K28" s="20"/>
    </row>
    <row r="29" spans="2:11" x14ac:dyDescent="0.35">
      <c r="B29" s="15" t="s">
        <v>99</v>
      </c>
      <c r="C29" s="20">
        <v>8198</v>
      </c>
      <c r="D29" s="20">
        <v>8198</v>
      </c>
      <c r="E29" s="20">
        <v>8198</v>
      </c>
      <c r="F29" s="20">
        <v>8198</v>
      </c>
      <c r="G29" s="20">
        <v>8198</v>
      </c>
      <c r="H29" s="20">
        <v>8198</v>
      </c>
      <c r="I29" s="20">
        <v>8198</v>
      </c>
      <c r="J29" s="20">
        <v>8198</v>
      </c>
      <c r="K29" s="20">
        <v>8198</v>
      </c>
    </row>
    <row r="30" spans="2:11" x14ac:dyDescent="0.35">
      <c r="B30" s="15" t="s">
        <v>100</v>
      </c>
      <c r="C30" s="20">
        <v>163100</v>
      </c>
      <c r="D30" s="20">
        <v>174437</v>
      </c>
      <c r="E30" s="20">
        <v>174437</v>
      </c>
      <c r="F30" s="20">
        <v>174437</v>
      </c>
      <c r="G30" s="20">
        <v>174437</v>
      </c>
      <c r="H30" s="20">
        <v>181140</v>
      </c>
      <c r="I30" s="20">
        <v>181140</v>
      </c>
      <c r="J30" s="20">
        <v>181140</v>
      </c>
      <c r="K30" s="20">
        <v>181140</v>
      </c>
    </row>
    <row r="31" spans="2:11" x14ac:dyDescent="0.35">
      <c r="B31" s="15" t="s">
        <v>101</v>
      </c>
      <c r="C31" s="23" t="s">
        <v>9</v>
      </c>
      <c r="D31" s="23" t="s">
        <v>9</v>
      </c>
      <c r="E31" s="23" t="s">
        <v>9</v>
      </c>
      <c r="F31" s="23" t="s">
        <v>9</v>
      </c>
      <c r="G31" s="23" t="s">
        <v>9</v>
      </c>
      <c r="H31" s="23">
        <v>8</v>
      </c>
      <c r="I31" s="23">
        <v>123</v>
      </c>
      <c r="J31" s="23">
        <v>-127</v>
      </c>
      <c r="K31" s="23">
        <v>-179</v>
      </c>
    </row>
    <row r="32" spans="2:11" x14ac:dyDescent="0.35">
      <c r="B32" s="15" t="s">
        <v>102</v>
      </c>
      <c r="C32" s="20">
        <v>28300</v>
      </c>
      <c r="D32" s="20">
        <v>-4758</v>
      </c>
      <c r="E32" s="20">
        <v>6924</v>
      </c>
      <c r="F32" s="20">
        <v>4841</v>
      </c>
      <c r="G32" s="20">
        <v>21063</v>
      </c>
      <c r="H32" s="20">
        <v>22654</v>
      </c>
      <c r="I32" s="20">
        <v>46614</v>
      </c>
      <c r="J32" s="20">
        <v>57725</v>
      </c>
      <c r="K32" s="20">
        <v>47109</v>
      </c>
    </row>
    <row r="33" spans="2:11" x14ac:dyDescent="0.35">
      <c r="B33" s="25" t="s">
        <v>103</v>
      </c>
      <c r="C33" s="26">
        <v>199598</v>
      </c>
      <c r="D33" s="26">
        <f>SUM(D29:D32)</f>
        <v>177877</v>
      </c>
      <c r="E33" s="26">
        <v>189559</v>
      </c>
      <c r="F33" s="26">
        <v>187476</v>
      </c>
      <c r="G33" s="26">
        <v>203698</v>
      </c>
      <c r="H33" s="26">
        <v>212000</v>
      </c>
      <c r="I33" s="26">
        <v>236075</v>
      </c>
      <c r="J33" s="26">
        <v>246936</v>
      </c>
      <c r="K33" s="26">
        <v>236268</v>
      </c>
    </row>
    <row r="34" spans="2:11" x14ac:dyDescent="0.35">
      <c r="B34" s="15" t="s">
        <v>104</v>
      </c>
      <c r="C34" s="20">
        <v>8757</v>
      </c>
      <c r="D34" s="20">
        <v>8440</v>
      </c>
      <c r="E34" s="20">
        <v>8145</v>
      </c>
      <c r="F34" s="20">
        <v>5769</v>
      </c>
      <c r="G34" s="20">
        <v>5882</v>
      </c>
      <c r="H34" s="20">
        <v>5574</v>
      </c>
      <c r="I34" s="20">
        <v>5430</v>
      </c>
      <c r="J34" s="23" t="s">
        <v>0</v>
      </c>
      <c r="K34" s="23" t="s">
        <v>0</v>
      </c>
    </row>
    <row r="35" spans="2:11" x14ac:dyDescent="0.35">
      <c r="B35" s="21" t="s">
        <v>105</v>
      </c>
      <c r="C35" s="22">
        <v>208355</v>
      </c>
      <c r="D35" s="22">
        <f>D33+D34</f>
        <v>186317</v>
      </c>
      <c r="E35" s="22">
        <v>197704</v>
      </c>
      <c r="F35" s="22">
        <v>193245</v>
      </c>
      <c r="G35" s="22">
        <v>209580</v>
      </c>
      <c r="H35" s="22">
        <v>217574</v>
      </c>
      <c r="I35" s="22">
        <v>241505</v>
      </c>
      <c r="J35" s="22">
        <v>246936</v>
      </c>
      <c r="K35" s="22">
        <v>236268</v>
      </c>
    </row>
    <row r="36" spans="2:11" x14ac:dyDescent="0.35">
      <c r="B36" s="25" t="s">
        <v>106</v>
      </c>
      <c r="C36" s="20"/>
      <c r="D36" s="20"/>
      <c r="E36" s="20"/>
      <c r="F36" s="20"/>
      <c r="G36" s="20"/>
      <c r="H36" s="20"/>
      <c r="I36" s="20"/>
      <c r="J36" s="20"/>
      <c r="K36" s="20"/>
    </row>
    <row r="37" spans="2:11" x14ac:dyDescent="0.35">
      <c r="B37" s="15" t="s">
        <v>107</v>
      </c>
      <c r="C37" s="20">
        <v>11546</v>
      </c>
      <c r="D37" s="20">
        <v>10982</v>
      </c>
      <c r="E37" s="20">
        <v>10739</v>
      </c>
      <c r="F37" s="20">
        <v>10004</v>
      </c>
      <c r="G37" s="20">
        <v>12619</v>
      </c>
      <c r="H37" s="20">
        <v>12110</v>
      </c>
      <c r="I37" s="20">
        <v>11541</v>
      </c>
      <c r="J37" s="20">
        <v>13094</v>
      </c>
      <c r="K37" s="20">
        <v>14404</v>
      </c>
    </row>
    <row r="38" spans="2:11" x14ac:dyDescent="0.35">
      <c r="B38" s="15" t="s">
        <v>108</v>
      </c>
      <c r="C38" s="20">
        <v>184</v>
      </c>
      <c r="D38" s="20">
        <v>184</v>
      </c>
      <c r="E38" s="20">
        <v>184</v>
      </c>
      <c r="F38" s="20">
        <v>167</v>
      </c>
      <c r="G38" s="20">
        <v>167</v>
      </c>
      <c r="H38" s="20">
        <v>167</v>
      </c>
      <c r="I38" s="20">
        <v>167</v>
      </c>
      <c r="J38" s="20">
        <v>185</v>
      </c>
      <c r="K38" s="20">
        <v>185</v>
      </c>
    </row>
    <row r="39" spans="2:11" x14ac:dyDescent="0.35">
      <c r="B39" s="15" t="s">
        <v>87</v>
      </c>
      <c r="C39" s="20">
        <v>18551</v>
      </c>
      <c r="D39" s="20">
        <v>16984</v>
      </c>
      <c r="E39" s="20">
        <v>20232</v>
      </c>
      <c r="F39" s="20">
        <v>3457</v>
      </c>
      <c r="G39" s="20">
        <v>20566</v>
      </c>
      <c r="H39" s="20">
        <v>1387</v>
      </c>
      <c r="I39" s="20">
        <v>668</v>
      </c>
      <c r="J39" s="20">
        <v>5648</v>
      </c>
      <c r="K39" s="20">
        <v>158</v>
      </c>
    </row>
    <row r="40" spans="2:11" x14ac:dyDescent="0.35">
      <c r="B40" s="15" t="s">
        <v>109</v>
      </c>
      <c r="C40" s="20">
        <v>2111</v>
      </c>
      <c r="D40" s="20">
        <v>1596</v>
      </c>
      <c r="E40" s="20">
        <v>2029</v>
      </c>
      <c r="F40" s="20">
        <v>51</v>
      </c>
      <c r="G40" s="20">
        <v>1678</v>
      </c>
      <c r="H40" s="20">
        <v>597</v>
      </c>
      <c r="I40" s="20">
        <v>2670</v>
      </c>
      <c r="J40" s="20">
        <v>2078</v>
      </c>
      <c r="K40" s="20">
        <v>0</v>
      </c>
    </row>
    <row r="41" spans="2:11" x14ac:dyDescent="0.35">
      <c r="B41" s="21" t="s">
        <v>110</v>
      </c>
      <c r="C41" s="22">
        <v>32392</v>
      </c>
      <c r="D41" s="22">
        <v>29746</v>
      </c>
      <c r="E41" s="22">
        <f>SUM(E37:E40)</f>
        <v>33184</v>
      </c>
      <c r="F41" s="22">
        <v>13679</v>
      </c>
      <c r="G41" s="22">
        <v>35030</v>
      </c>
      <c r="H41" s="22">
        <v>14261</v>
      </c>
      <c r="I41" s="22">
        <v>15046</v>
      </c>
      <c r="J41" s="22">
        <v>21005</v>
      </c>
      <c r="K41" s="22">
        <v>14747</v>
      </c>
    </row>
    <row r="42" spans="2:11" x14ac:dyDescent="0.35">
      <c r="B42" s="25" t="s">
        <v>111</v>
      </c>
      <c r="C42" s="26"/>
      <c r="D42" s="26"/>
      <c r="E42" s="26"/>
      <c r="F42" s="26"/>
      <c r="G42" s="26"/>
      <c r="H42" s="26"/>
      <c r="I42" s="26"/>
      <c r="J42" s="26"/>
      <c r="K42" s="26"/>
    </row>
    <row r="43" spans="2:11" x14ac:dyDescent="0.35">
      <c r="B43" s="15" t="s">
        <v>112</v>
      </c>
      <c r="C43" s="20">
        <v>140492</v>
      </c>
      <c r="D43" s="20">
        <v>266308</v>
      </c>
      <c r="E43" s="20">
        <v>227068</v>
      </c>
      <c r="F43" s="20">
        <v>215232</v>
      </c>
      <c r="G43" s="20">
        <v>189588</v>
      </c>
      <c r="H43" s="20">
        <v>234745</v>
      </c>
      <c r="I43" s="20">
        <v>247140</v>
      </c>
      <c r="J43" s="20">
        <v>205350</v>
      </c>
      <c r="K43" s="20">
        <v>218654</v>
      </c>
    </row>
    <row r="44" spans="2:11" x14ac:dyDescent="0.35">
      <c r="B44" s="15" t="s">
        <v>107</v>
      </c>
      <c r="C44" s="20">
        <v>3917</v>
      </c>
      <c r="D44" s="20">
        <v>6175</v>
      </c>
      <c r="E44" s="20">
        <v>3950</v>
      </c>
      <c r="F44" s="20">
        <v>3573</v>
      </c>
      <c r="G44" s="20">
        <v>4408</v>
      </c>
      <c r="H44" s="20">
        <v>4743</v>
      </c>
      <c r="I44" s="20">
        <v>4365</v>
      </c>
      <c r="J44" s="20">
        <v>4867</v>
      </c>
      <c r="K44" s="20">
        <v>5110</v>
      </c>
    </row>
    <row r="45" spans="2:11" x14ac:dyDescent="0.35">
      <c r="B45" s="15" t="s">
        <v>87</v>
      </c>
      <c r="C45" s="20">
        <v>24866</v>
      </c>
      <c r="D45" s="20">
        <v>10112</v>
      </c>
      <c r="E45" s="20">
        <v>17526</v>
      </c>
      <c r="F45" s="20">
        <v>8365</v>
      </c>
      <c r="G45" s="20">
        <v>2804</v>
      </c>
      <c r="H45" s="20">
        <v>3144</v>
      </c>
      <c r="I45" s="20">
        <v>6272</v>
      </c>
      <c r="J45" s="20">
        <v>2421</v>
      </c>
      <c r="K45" s="20">
        <v>56626</v>
      </c>
    </row>
    <row r="46" spans="2:11" x14ac:dyDescent="0.35">
      <c r="B46" s="15" t="s">
        <v>108</v>
      </c>
      <c r="C46" s="20">
        <v>535</v>
      </c>
      <c r="D46" s="20">
        <v>535</v>
      </c>
      <c r="E46" s="20">
        <v>535</v>
      </c>
      <c r="F46" s="20">
        <v>485</v>
      </c>
      <c r="G46" s="20">
        <v>485</v>
      </c>
      <c r="H46" s="20">
        <v>485</v>
      </c>
      <c r="I46" s="20">
        <v>485</v>
      </c>
      <c r="J46" s="20">
        <v>435</v>
      </c>
      <c r="K46" s="20">
        <v>435</v>
      </c>
    </row>
    <row r="47" spans="2:11" x14ac:dyDescent="0.35">
      <c r="B47" s="15" t="s">
        <v>113</v>
      </c>
      <c r="C47" s="20">
        <v>248</v>
      </c>
      <c r="D47" s="20">
        <v>212</v>
      </c>
      <c r="E47" s="20">
        <v>919</v>
      </c>
      <c r="F47" s="20">
        <v>1112</v>
      </c>
      <c r="G47" s="20">
        <v>550</v>
      </c>
      <c r="H47" s="20">
        <v>1633</v>
      </c>
      <c r="I47" s="20">
        <v>1500</v>
      </c>
      <c r="J47" s="20">
        <v>1500</v>
      </c>
      <c r="K47" s="23" t="s">
        <v>0</v>
      </c>
    </row>
    <row r="48" spans="2:11" x14ac:dyDescent="0.35">
      <c r="B48" s="15" t="s">
        <v>114</v>
      </c>
      <c r="C48" s="20">
        <v>830</v>
      </c>
      <c r="D48" s="20">
        <v>830</v>
      </c>
      <c r="E48" s="20">
        <v>888</v>
      </c>
      <c r="F48" s="20">
        <v>830</v>
      </c>
      <c r="G48" s="20">
        <v>830</v>
      </c>
      <c r="H48" s="20">
        <v>830</v>
      </c>
      <c r="I48" s="20">
        <v>830</v>
      </c>
      <c r="J48" s="20" t="s">
        <v>219</v>
      </c>
      <c r="K48" s="23" t="s">
        <v>0</v>
      </c>
    </row>
    <row r="49" spans="2:11" x14ac:dyDescent="0.35">
      <c r="B49" s="15" t="s">
        <v>115</v>
      </c>
      <c r="C49" s="20">
        <v>23596</v>
      </c>
      <c r="D49" s="20">
        <v>18514</v>
      </c>
      <c r="E49" s="20">
        <v>4277</v>
      </c>
      <c r="F49" s="20">
        <v>13390</v>
      </c>
      <c r="G49" s="20">
        <v>25923</v>
      </c>
      <c r="H49" s="20">
        <v>1792</v>
      </c>
      <c r="I49" s="20">
        <v>3392</v>
      </c>
      <c r="J49" s="20">
        <v>3070</v>
      </c>
      <c r="K49" s="20">
        <v>7260</v>
      </c>
    </row>
    <row r="50" spans="2:11" x14ac:dyDescent="0.35">
      <c r="B50" s="15" t="s">
        <v>116</v>
      </c>
      <c r="C50" s="20">
        <v>186007</v>
      </c>
      <c r="D50" s="20">
        <v>171769</v>
      </c>
      <c r="E50" s="20">
        <v>157722</v>
      </c>
      <c r="F50" s="20">
        <v>153374</v>
      </c>
      <c r="G50" s="20">
        <v>179662</v>
      </c>
      <c r="H50" s="20">
        <v>197812</v>
      </c>
      <c r="I50" s="20">
        <v>283178</v>
      </c>
      <c r="J50" s="20">
        <v>202042</v>
      </c>
      <c r="K50" s="20">
        <v>223330</v>
      </c>
    </row>
    <row r="51" spans="2:11" x14ac:dyDescent="0.35">
      <c r="B51" s="24" t="s">
        <v>117</v>
      </c>
      <c r="C51" s="38">
        <v>380491</v>
      </c>
      <c r="D51" s="38">
        <f>SUM(D43:D50)</f>
        <v>474455</v>
      </c>
      <c r="E51" s="38">
        <f>SUM(E43:E50)</f>
        <v>412885</v>
      </c>
      <c r="F51" s="38">
        <v>396361</v>
      </c>
      <c r="G51" s="38">
        <v>404250</v>
      </c>
      <c r="H51" s="38">
        <v>445184</v>
      </c>
      <c r="I51" s="38">
        <v>547162</v>
      </c>
      <c r="J51" s="38">
        <v>419685</v>
      </c>
      <c r="K51" s="38">
        <v>511415</v>
      </c>
    </row>
    <row r="52" spans="2:11" x14ac:dyDescent="0.35">
      <c r="B52" s="21" t="s">
        <v>118</v>
      </c>
      <c r="C52" s="22">
        <v>412883</v>
      </c>
      <c r="D52" s="22">
        <f>D51+D41</f>
        <v>504201</v>
      </c>
      <c r="E52" s="22">
        <f>E51+E41</f>
        <v>446069</v>
      </c>
      <c r="F52" s="22">
        <v>410040</v>
      </c>
      <c r="G52" s="22">
        <v>439280</v>
      </c>
      <c r="H52" s="22">
        <v>459445</v>
      </c>
      <c r="I52" s="22">
        <v>562208</v>
      </c>
      <c r="J52" s="22">
        <v>440690</v>
      </c>
      <c r="K52" s="22">
        <v>526162</v>
      </c>
    </row>
    <row r="53" spans="2:11" x14ac:dyDescent="0.35">
      <c r="B53" s="39" t="s">
        <v>119</v>
      </c>
      <c r="C53" s="40">
        <v>621238</v>
      </c>
      <c r="D53" s="40">
        <f>D52+D35</f>
        <v>690518</v>
      </c>
      <c r="E53" s="40">
        <f>E52+E35</f>
        <v>643773</v>
      </c>
      <c r="F53" s="40">
        <v>603285</v>
      </c>
      <c r="G53" s="40">
        <v>648860</v>
      </c>
      <c r="H53" s="40">
        <v>677019</v>
      </c>
      <c r="I53" s="40">
        <v>803713</v>
      </c>
      <c r="J53" s="40">
        <v>687626</v>
      </c>
      <c r="K53" s="40">
        <v>762430</v>
      </c>
    </row>
    <row r="56" spans="2:11" x14ac:dyDescent="0.35">
      <c r="B56" s="27" t="s">
        <v>65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DA16B-3E30-48F8-9E3F-8FCAC104F28A}">
  <sheetPr>
    <tabColor rgb="FFE10000"/>
  </sheetPr>
  <dimension ref="B2:K52"/>
  <sheetViews>
    <sheetView topLeftCell="B1" zoomScaleNormal="100" workbookViewId="0">
      <pane xSplit="1" ySplit="4" topLeftCell="E5" activePane="bottomRight" state="frozen"/>
      <selection activeCell="B1" sqref="B1"/>
      <selection pane="topRight" activeCell="C1" sqref="C1"/>
      <selection pane="bottomLeft" activeCell="B5" sqref="B5"/>
      <selection pane="bottomRight" activeCell="B1" sqref="B1"/>
    </sheetView>
  </sheetViews>
  <sheetFormatPr defaultColWidth="8.7265625" defaultRowHeight="14.5" x14ac:dyDescent="0.35"/>
  <cols>
    <col min="1" max="1" width="3.26953125" style="15" customWidth="1"/>
    <col min="2" max="2" width="67.7265625" style="15" customWidth="1"/>
    <col min="3" max="5" width="13.1796875" style="15" customWidth="1"/>
    <col min="6" max="6" width="14.1796875" style="15" customWidth="1"/>
    <col min="7" max="7" width="13.1796875" style="15" customWidth="1"/>
    <col min="8" max="8" width="13.453125" style="15" customWidth="1"/>
    <col min="9" max="11" width="13.26953125" style="15" customWidth="1"/>
    <col min="12" max="16384" width="8.7265625" style="15"/>
  </cols>
  <sheetData>
    <row r="2" spans="2:11" ht="21" x14ac:dyDescent="0.5">
      <c r="B2" s="14" t="s">
        <v>29</v>
      </c>
    </row>
    <row r="4" spans="2:11" ht="15" thickBot="1" x14ac:dyDescent="0.4">
      <c r="B4" s="16" t="s">
        <v>36</v>
      </c>
      <c r="C4" s="17" t="s">
        <v>67</v>
      </c>
      <c r="D4" s="18" t="s">
        <v>68</v>
      </c>
      <c r="E4" s="18" t="s">
        <v>69</v>
      </c>
      <c r="F4" s="19" t="s">
        <v>70</v>
      </c>
      <c r="G4" s="18" t="s">
        <v>72</v>
      </c>
      <c r="H4" s="18" t="s">
        <v>71</v>
      </c>
      <c r="I4" s="18" t="s">
        <v>211</v>
      </c>
      <c r="J4" s="18" t="s">
        <v>217</v>
      </c>
      <c r="K4" s="18" t="s">
        <v>230</v>
      </c>
    </row>
    <row r="5" spans="2:11" x14ac:dyDescent="0.35">
      <c r="B5" s="25" t="s">
        <v>120</v>
      </c>
      <c r="C5" s="25"/>
      <c r="D5" s="25"/>
      <c r="E5" s="25"/>
      <c r="F5" s="25"/>
      <c r="G5" s="25"/>
      <c r="H5" s="25"/>
      <c r="I5" s="25"/>
      <c r="J5" s="25"/>
      <c r="K5" s="25"/>
    </row>
    <row r="6" spans="2:11" s="25" customFormat="1" x14ac:dyDescent="0.35">
      <c r="B6" s="25" t="s">
        <v>121</v>
      </c>
      <c r="C6" s="26">
        <v>-2429</v>
      </c>
      <c r="D6" s="26">
        <f>'Income statement'!D19</f>
        <v>-7893</v>
      </c>
      <c r="E6" s="26">
        <f>'Income statement'!E19</f>
        <v>13164</v>
      </c>
      <c r="F6" s="26">
        <f>'Income statement'!F19</f>
        <v>-3063</v>
      </c>
      <c r="G6" s="26">
        <v>20164</v>
      </c>
      <c r="H6" s="26">
        <v>10453.644560000044</v>
      </c>
      <c r="I6" s="26">
        <v>30334</v>
      </c>
      <c r="J6" s="26">
        <v>13759.355439999956</v>
      </c>
      <c r="K6" s="26">
        <v>-12805</v>
      </c>
    </row>
    <row r="7" spans="2:11" s="25" customFormat="1" x14ac:dyDescent="0.35">
      <c r="B7" s="25" t="s">
        <v>122</v>
      </c>
      <c r="F7" s="26"/>
      <c r="J7" s="25">
        <v>0</v>
      </c>
    </row>
    <row r="8" spans="2:11" x14ac:dyDescent="0.35">
      <c r="B8" s="15" t="s">
        <v>123</v>
      </c>
      <c r="C8" s="20">
        <v>1260</v>
      </c>
      <c r="D8" s="20">
        <v>1294</v>
      </c>
      <c r="E8" s="20">
        <v>1291</v>
      </c>
      <c r="F8" s="20">
        <v>1277</v>
      </c>
      <c r="G8" s="15">
        <v>884</v>
      </c>
      <c r="H8" s="20">
        <v>2081</v>
      </c>
      <c r="I8" s="20">
        <v>1537</v>
      </c>
      <c r="J8" s="20">
        <v>1693</v>
      </c>
      <c r="K8" s="20">
        <v>1453</v>
      </c>
    </row>
    <row r="9" spans="2:11" x14ac:dyDescent="0.35">
      <c r="B9" s="15" t="s">
        <v>124</v>
      </c>
      <c r="C9" s="15">
        <v>115</v>
      </c>
      <c r="D9" s="15">
        <v>109</v>
      </c>
      <c r="E9" s="15">
        <v>130</v>
      </c>
      <c r="F9" s="20">
        <v>57</v>
      </c>
      <c r="G9" s="15">
        <v>56</v>
      </c>
      <c r="H9" s="15">
        <v>60</v>
      </c>
      <c r="I9" s="15">
        <v>69</v>
      </c>
      <c r="J9" s="15">
        <v>62</v>
      </c>
      <c r="K9" s="15">
        <v>65</v>
      </c>
    </row>
    <row r="10" spans="2:11" x14ac:dyDescent="0.35">
      <c r="B10" s="15" t="s">
        <v>125</v>
      </c>
      <c r="C10" s="15">
        <v>-965</v>
      </c>
      <c r="D10" s="20">
        <v>8967</v>
      </c>
      <c r="E10" s="20">
        <v>-3235</v>
      </c>
      <c r="F10" s="20">
        <v>1800</v>
      </c>
      <c r="G10" s="20">
        <v>2824</v>
      </c>
      <c r="H10" s="20">
        <v>-4707</v>
      </c>
      <c r="I10" s="20">
        <v>10322</v>
      </c>
      <c r="J10" s="20">
        <v>-8142</v>
      </c>
      <c r="K10" s="20">
        <v>11878</v>
      </c>
    </row>
    <row r="11" spans="2:11" x14ac:dyDescent="0.35">
      <c r="B11" s="15" t="s">
        <v>220</v>
      </c>
      <c r="D11" s="20"/>
      <c r="E11" s="20"/>
      <c r="F11" s="20"/>
      <c r="G11" s="20"/>
      <c r="H11" s="20"/>
      <c r="I11" s="20"/>
      <c r="J11" s="20">
        <v>-1073</v>
      </c>
      <c r="K11" s="20"/>
    </row>
    <row r="12" spans="2:11" x14ac:dyDescent="0.35">
      <c r="B12" s="15" t="s">
        <v>126</v>
      </c>
      <c r="C12" s="15">
        <v>73</v>
      </c>
      <c r="D12" s="15">
        <v>-160</v>
      </c>
      <c r="E12" s="15">
        <v>-226</v>
      </c>
      <c r="F12" s="20">
        <v>-151</v>
      </c>
      <c r="G12" s="15">
        <v>-347</v>
      </c>
      <c r="H12" s="15">
        <v>-548</v>
      </c>
      <c r="I12" s="15">
        <v>-195</v>
      </c>
      <c r="J12" s="15">
        <v>163</v>
      </c>
      <c r="K12" s="15">
        <v>-107</v>
      </c>
    </row>
    <row r="13" spans="2:11" x14ac:dyDescent="0.35">
      <c r="B13" s="15" t="s">
        <v>127</v>
      </c>
      <c r="C13" s="20">
        <v>1836</v>
      </c>
      <c r="D13" s="20">
        <v>1844</v>
      </c>
      <c r="E13" s="20">
        <v>1748</v>
      </c>
      <c r="F13" s="20">
        <v>2585</v>
      </c>
      <c r="G13" s="20">
        <v>1710</v>
      </c>
      <c r="H13" s="20">
        <v>2352</v>
      </c>
      <c r="I13" s="20">
        <v>2387</v>
      </c>
      <c r="J13" s="20">
        <v>2348</v>
      </c>
      <c r="K13" s="20">
        <v>1450</v>
      </c>
    </row>
    <row r="14" spans="2:11" x14ac:dyDescent="0.35">
      <c r="B14" s="15" t="s">
        <v>128</v>
      </c>
      <c r="C14" s="20">
        <v>-18383</v>
      </c>
      <c r="D14" s="20">
        <v>-3653</v>
      </c>
      <c r="E14" s="20">
        <v>18511</v>
      </c>
      <c r="F14" s="20">
        <v>7616</v>
      </c>
      <c r="G14" s="20">
        <v>-32847</v>
      </c>
      <c r="H14" s="20">
        <v>-3040</v>
      </c>
      <c r="I14" s="20">
        <v>-50274</v>
      </c>
      <c r="J14" s="20">
        <v>28930</v>
      </c>
      <c r="K14" s="20">
        <v>37113</v>
      </c>
    </row>
    <row r="15" spans="2:11" x14ac:dyDescent="0.35">
      <c r="B15" s="15" t="s">
        <v>129</v>
      </c>
      <c r="C15" s="20">
        <v>11874</v>
      </c>
      <c r="D15" s="20">
        <v>-64594</v>
      </c>
      <c r="E15" s="20">
        <v>37935</v>
      </c>
      <c r="F15" s="20">
        <v>57472</v>
      </c>
      <c r="G15" s="20">
        <v>-15687</v>
      </c>
      <c r="H15" s="20">
        <v>-41986</v>
      </c>
      <c r="I15" s="20">
        <v>-78131</v>
      </c>
      <c r="J15" s="20">
        <v>86970</v>
      </c>
      <c r="K15" s="20">
        <v>117768</v>
      </c>
    </row>
    <row r="16" spans="2:11" x14ac:dyDescent="0.35">
      <c r="B16" s="15" t="s">
        <v>130</v>
      </c>
      <c r="C16" s="20">
        <v>-5004</v>
      </c>
      <c r="D16" s="15">
        <v>-312</v>
      </c>
      <c r="E16" s="20">
        <v>-1304</v>
      </c>
      <c r="F16" s="20">
        <v>-1577</v>
      </c>
      <c r="G16" s="15">
        <v>-482</v>
      </c>
      <c r="H16" s="15">
        <v>-854</v>
      </c>
      <c r="I16" s="15">
        <v>-419</v>
      </c>
      <c r="J16" s="15">
        <v>-394</v>
      </c>
      <c r="K16" s="15">
        <v>-390</v>
      </c>
    </row>
    <row r="17" spans="2:11" x14ac:dyDescent="0.35">
      <c r="B17" s="15" t="s">
        <v>131</v>
      </c>
      <c r="C17" s="20">
        <v>23596</v>
      </c>
      <c r="D17" s="20">
        <v>-5082</v>
      </c>
      <c r="E17" s="20">
        <v>-14237</v>
      </c>
      <c r="F17" s="20">
        <v>9113</v>
      </c>
      <c r="G17" s="20">
        <v>12533</v>
      </c>
      <c r="H17" s="20">
        <v>-24131</v>
      </c>
      <c r="I17" s="20">
        <v>1600</v>
      </c>
      <c r="J17" s="20">
        <v>-322</v>
      </c>
      <c r="K17" s="20">
        <v>4190</v>
      </c>
    </row>
    <row r="18" spans="2:11" x14ac:dyDescent="0.35">
      <c r="B18" s="15" t="s">
        <v>132</v>
      </c>
      <c r="C18" s="20">
        <v>-30623</v>
      </c>
      <c r="D18" s="20">
        <v>-14278</v>
      </c>
      <c r="E18" s="20">
        <v>-13199</v>
      </c>
      <c r="F18" s="20">
        <v>-4140</v>
      </c>
      <c r="G18" s="20">
        <v>26095</v>
      </c>
      <c r="H18" s="20">
        <v>18864</v>
      </c>
      <c r="I18" s="20">
        <v>85233</v>
      </c>
      <c r="J18" s="20">
        <v>-81467</v>
      </c>
      <c r="K18" s="20">
        <v>20868</v>
      </c>
    </row>
    <row r="19" spans="2:11" x14ac:dyDescent="0.35">
      <c r="B19" s="15" t="s">
        <v>133</v>
      </c>
      <c r="C19" s="20">
        <v>10207</v>
      </c>
      <c r="D19" s="20">
        <v>1762</v>
      </c>
      <c r="E19" s="20">
        <v>7908</v>
      </c>
      <c r="F19" s="20">
        <v>-56603</v>
      </c>
      <c r="G19" s="20">
        <v>26119</v>
      </c>
      <c r="H19" s="20">
        <v>-2099</v>
      </c>
      <c r="I19" s="20">
        <v>-7294</v>
      </c>
      <c r="J19" s="20">
        <v>1575</v>
      </c>
      <c r="K19" s="20">
        <v>-35679</v>
      </c>
    </row>
    <row r="20" spans="2:11" x14ac:dyDescent="0.35">
      <c r="B20" s="15" t="s">
        <v>134</v>
      </c>
      <c r="C20" s="20">
        <v>-1171</v>
      </c>
      <c r="D20" s="20">
        <v>-623</v>
      </c>
      <c r="E20" s="20">
        <v>491</v>
      </c>
      <c r="F20" s="20">
        <v>-2036</v>
      </c>
      <c r="G20" s="20">
        <v>1627</v>
      </c>
      <c r="H20" s="20">
        <v>-1081</v>
      </c>
      <c r="I20" s="20">
        <v>2073</v>
      </c>
      <c r="J20" s="20">
        <v>-592</v>
      </c>
      <c r="K20" s="20">
        <v>-2078</v>
      </c>
    </row>
    <row r="21" spans="2:11" x14ac:dyDescent="0.35">
      <c r="B21" s="15" t="s">
        <v>210</v>
      </c>
      <c r="C21" s="46" t="s">
        <v>0</v>
      </c>
      <c r="D21" s="46" t="s">
        <v>0</v>
      </c>
      <c r="E21" s="46" t="s">
        <v>0</v>
      </c>
      <c r="F21" s="20">
        <v>-67</v>
      </c>
      <c r="G21" s="46" t="s">
        <v>0</v>
      </c>
      <c r="H21" s="46" t="s">
        <v>0</v>
      </c>
      <c r="I21" s="46" t="s">
        <v>0</v>
      </c>
      <c r="J21" s="46">
        <v>-32</v>
      </c>
      <c r="K21" s="46" t="s">
        <v>0</v>
      </c>
    </row>
    <row r="22" spans="2:11" x14ac:dyDescent="0.35">
      <c r="B22" s="15" t="s">
        <v>208</v>
      </c>
      <c r="C22" s="46" t="s">
        <v>0</v>
      </c>
      <c r="D22" s="46" t="s">
        <v>0</v>
      </c>
      <c r="E22" s="46" t="s">
        <v>0</v>
      </c>
      <c r="F22" s="20">
        <v>572</v>
      </c>
      <c r="G22" s="46" t="s">
        <v>0</v>
      </c>
      <c r="H22" s="46" t="s">
        <v>0</v>
      </c>
      <c r="I22" s="46" t="s">
        <v>0</v>
      </c>
      <c r="J22" s="46" t="s">
        <v>0</v>
      </c>
      <c r="K22" s="46" t="s">
        <v>0</v>
      </c>
    </row>
    <row r="23" spans="2:11" x14ac:dyDescent="0.35">
      <c r="B23" s="15" t="s">
        <v>209</v>
      </c>
      <c r="C23" s="46" t="s">
        <v>0</v>
      </c>
      <c r="D23" s="46" t="s">
        <v>0</v>
      </c>
      <c r="E23" s="20">
        <v>967</v>
      </c>
      <c r="F23" s="20">
        <v>3153</v>
      </c>
      <c r="G23" s="46" t="s">
        <v>0</v>
      </c>
      <c r="H23" s="46" t="s">
        <v>0</v>
      </c>
      <c r="I23" s="46" t="s">
        <v>0</v>
      </c>
      <c r="J23" s="46" t="s">
        <v>0</v>
      </c>
      <c r="K23" s="46" t="s">
        <v>0</v>
      </c>
    </row>
    <row r="24" spans="2:11" x14ac:dyDescent="0.35">
      <c r="B24" s="15" t="s">
        <v>229</v>
      </c>
      <c r="C24" s="46"/>
      <c r="D24" s="46"/>
      <c r="E24" s="20"/>
      <c r="F24" s="20"/>
      <c r="G24" s="46"/>
      <c r="H24" s="46"/>
      <c r="I24" s="46" t="s">
        <v>0</v>
      </c>
      <c r="J24" s="46" t="s">
        <v>0</v>
      </c>
      <c r="K24" s="46">
        <v>600</v>
      </c>
    </row>
    <row r="25" spans="2:11" x14ac:dyDescent="0.35">
      <c r="B25" s="15" t="s">
        <v>135</v>
      </c>
      <c r="C25" s="15">
        <v>463</v>
      </c>
      <c r="D25" s="15">
        <v>-209</v>
      </c>
      <c r="E25" s="20">
        <f>'Income statement'!E20</f>
        <v>-1777</v>
      </c>
      <c r="F25" s="20">
        <f>'Income statement'!F20</f>
        <v>-1396</v>
      </c>
      <c r="G25" s="20">
        <v>-3829</v>
      </c>
      <c r="H25" s="20">
        <v>-2468</v>
      </c>
      <c r="I25" s="20">
        <v>-6518</v>
      </c>
      <c r="J25" s="20">
        <v>-1973</v>
      </c>
      <c r="K25" s="20">
        <v>2189</v>
      </c>
    </row>
    <row r="26" spans="2:11" x14ac:dyDescent="0.35">
      <c r="B26" s="21" t="s">
        <v>136</v>
      </c>
      <c r="C26" s="22">
        <v>-9151</v>
      </c>
      <c r="D26" s="22">
        <f>SUM(D6:D25)</f>
        <v>-82828</v>
      </c>
      <c r="E26" s="22">
        <f>SUM(E6:E25)</f>
        <v>48167</v>
      </c>
      <c r="F26" s="22">
        <f>SUM(F6:F25)</f>
        <v>14612</v>
      </c>
      <c r="G26" s="22">
        <v>38820</v>
      </c>
      <c r="H26" s="22">
        <v>-47103.355439999956</v>
      </c>
      <c r="I26" s="22">
        <v>-9276</v>
      </c>
      <c r="J26" s="22">
        <v>41505.355439999956</v>
      </c>
      <c r="K26" s="22">
        <v>146515</v>
      </c>
    </row>
    <row r="27" spans="2:11" x14ac:dyDescent="0.35">
      <c r="B27" s="25" t="s">
        <v>137</v>
      </c>
      <c r="C27" s="25"/>
      <c r="D27" s="25"/>
      <c r="E27" s="26"/>
      <c r="F27" s="26"/>
      <c r="G27" s="25"/>
      <c r="H27" s="25"/>
      <c r="I27" s="25"/>
      <c r="J27" s="25">
        <v>0</v>
      </c>
      <c r="K27" s="25"/>
    </row>
    <row r="28" spans="2:11" x14ac:dyDescent="0.35">
      <c r="B28" s="15" t="s">
        <v>138</v>
      </c>
      <c r="C28" s="46">
        <v>43</v>
      </c>
      <c r="D28" s="15">
        <v>259</v>
      </c>
      <c r="E28" s="15">
        <v>446</v>
      </c>
      <c r="F28" s="20">
        <v>737</v>
      </c>
      <c r="G28" s="15">
        <v>435</v>
      </c>
      <c r="H28" s="15">
        <v>1819</v>
      </c>
      <c r="I28" s="15">
        <v>566</v>
      </c>
      <c r="J28" s="15">
        <v>368</v>
      </c>
      <c r="K28" s="15">
        <v>386</v>
      </c>
    </row>
    <row r="29" spans="2:11" x14ac:dyDescent="0.35">
      <c r="B29" s="15" t="s">
        <v>139</v>
      </c>
      <c r="C29" s="46">
        <v>29</v>
      </c>
      <c r="D29" s="15">
        <v>53</v>
      </c>
      <c r="E29" s="15">
        <v>110</v>
      </c>
      <c r="F29" s="20">
        <v>47</v>
      </c>
      <c r="G29" s="15">
        <v>103</v>
      </c>
      <c r="H29" s="15">
        <v>71</v>
      </c>
      <c r="I29" s="15">
        <v>34</v>
      </c>
      <c r="J29" s="15">
        <v>67</v>
      </c>
      <c r="K29" s="15">
        <v>367</v>
      </c>
    </row>
    <row r="30" spans="2:11" hidden="1" x14ac:dyDescent="0.35">
      <c r="B30" s="15" t="s">
        <v>140</v>
      </c>
      <c r="C30" s="46">
        <v>8</v>
      </c>
      <c r="D30" s="15">
        <v>8</v>
      </c>
      <c r="E30" s="15">
        <v>10</v>
      </c>
      <c r="F30" s="20">
        <v>4</v>
      </c>
      <c r="G30" s="15">
        <v>27</v>
      </c>
      <c r="H30" s="15">
        <v>11</v>
      </c>
      <c r="I30" s="15">
        <v>9</v>
      </c>
      <c r="J30" s="15">
        <v>7727</v>
      </c>
      <c r="K30" s="15">
        <v>8577</v>
      </c>
    </row>
    <row r="31" spans="2:11" x14ac:dyDescent="0.35">
      <c r="B31" s="15" t="s">
        <v>8</v>
      </c>
      <c r="C31" s="46" t="s">
        <v>0</v>
      </c>
      <c r="D31" s="46" t="s">
        <v>0</v>
      </c>
      <c r="E31" s="46" t="s">
        <v>0</v>
      </c>
      <c r="F31" s="20"/>
      <c r="G31" s="46" t="s">
        <v>0</v>
      </c>
      <c r="H31" s="46"/>
      <c r="I31" s="46">
        <v>-585</v>
      </c>
      <c r="J31" s="46">
        <v>579</v>
      </c>
      <c r="K31" s="46">
        <v>0</v>
      </c>
    </row>
    <row r="32" spans="2:11" x14ac:dyDescent="0.35">
      <c r="B32" s="15" t="s">
        <v>141</v>
      </c>
      <c r="C32" s="23">
        <v>-1154</v>
      </c>
      <c r="D32" s="15">
        <v>-769</v>
      </c>
      <c r="E32" s="20">
        <v>-380</v>
      </c>
      <c r="F32" s="20">
        <v>-99</v>
      </c>
      <c r="G32" s="46">
        <v>-455</v>
      </c>
      <c r="H32" s="46" t="s">
        <v>9</v>
      </c>
      <c r="I32" s="46">
        <v>-585</v>
      </c>
      <c r="J32" s="46">
        <v>-472</v>
      </c>
      <c r="K32" s="46">
        <v>-361</v>
      </c>
    </row>
    <row r="33" spans="2:11" x14ac:dyDescent="0.35">
      <c r="B33" s="15" t="s">
        <v>142</v>
      </c>
      <c r="C33" s="46">
        <v>-80</v>
      </c>
      <c r="D33" s="15">
        <v>-5</v>
      </c>
      <c r="E33" s="46" t="s">
        <v>0</v>
      </c>
      <c r="F33" s="20">
        <v>-1</v>
      </c>
      <c r="G33" s="46">
        <v>-10</v>
      </c>
      <c r="H33" s="46">
        <v>-371</v>
      </c>
      <c r="I33" s="23">
        <v>-12</v>
      </c>
      <c r="J33" s="23">
        <v>-27</v>
      </c>
      <c r="K33" s="23">
        <v>-93</v>
      </c>
    </row>
    <row r="34" spans="2:11" x14ac:dyDescent="0.35">
      <c r="B34" s="15" t="s">
        <v>143</v>
      </c>
      <c r="C34" s="46">
        <v>-40</v>
      </c>
      <c r="D34" s="15">
        <v>-15</v>
      </c>
      <c r="E34" s="15">
        <v>-25</v>
      </c>
      <c r="F34" s="20">
        <v>-25</v>
      </c>
      <c r="G34" s="46" t="s">
        <v>0</v>
      </c>
      <c r="H34" s="46">
        <v>-140</v>
      </c>
      <c r="I34" s="23">
        <v>-3500</v>
      </c>
      <c r="J34" s="23">
        <v>-7714</v>
      </c>
      <c r="K34" s="23">
        <v>-9065</v>
      </c>
    </row>
    <row r="35" spans="2:11" x14ac:dyDescent="0.35">
      <c r="B35" s="15" t="s">
        <v>144</v>
      </c>
      <c r="C35" s="46">
        <v>-254</v>
      </c>
      <c r="D35" s="46" t="s">
        <v>0</v>
      </c>
      <c r="E35" s="46" t="s">
        <v>0</v>
      </c>
      <c r="F35" s="20">
        <v>3</v>
      </c>
      <c r="G35" s="46" t="s">
        <v>0</v>
      </c>
      <c r="H35" s="46">
        <v>-2018</v>
      </c>
      <c r="I35" s="46" t="s">
        <v>0</v>
      </c>
      <c r="J35" s="46">
        <v>-507</v>
      </c>
      <c r="K35" s="46">
        <v>0</v>
      </c>
    </row>
    <row r="36" spans="2:11" x14ac:dyDescent="0.35">
      <c r="B36" s="21" t="s">
        <v>145</v>
      </c>
      <c r="C36" s="33">
        <v>-1448</v>
      </c>
      <c r="D36" s="21">
        <v>-469</v>
      </c>
      <c r="E36" s="22">
        <v>161</v>
      </c>
      <c r="F36" s="22">
        <f>SUM(F28:F35)</f>
        <v>666</v>
      </c>
      <c r="G36" s="21">
        <v>100</v>
      </c>
      <c r="H36" s="21">
        <v>-628</v>
      </c>
      <c r="I36" s="22">
        <v>-3488</v>
      </c>
      <c r="J36" s="22">
        <v>-564</v>
      </c>
      <c r="K36" s="22">
        <v>-189</v>
      </c>
    </row>
    <row r="37" spans="2:11" x14ac:dyDescent="0.35">
      <c r="B37" s="25" t="s">
        <v>146</v>
      </c>
      <c r="C37" s="25"/>
      <c r="D37" s="25"/>
      <c r="E37" s="25"/>
      <c r="F37" s="26"/>
      <c r="G37" s="25"/>
      <c r="H37" s="25"/>
      <c r="I37" s="25"/>
      <c r="J37" s="25"/>
      <c r="K37" s="25"/>
    </row>
    <row r="38" spans="2:11" x14ac:dyDescent="0.35">
      <c r="B38" s="15" t="s">
        <v>147</v>
      </c>
      <c r="C38" s="46" t="s">
        <v>0</v>
      </c>
      <c r="D38" s="20">
        <v>12444</v>
      </c>
      <c r="E38" s="46" t="s">
        <v>0</v>
      </c>
      <c r="F38" s="20">
        <v>13321</v>
      </c>
      <c r="G38" s="46" t="s">
        <v>0</v>
      </c>
      <c r="H38" s="46">
        <v>83</v>
      </c>
      <c r="I38" s="46">
        <v>49</v>
      </c>
      <c r="J38" s="46">
        <v>47</v>
      </c>
      <c r="K38" s="46">
        <v>45</v>
      </c>
    </row>
    <row r="39" spans="2:11" x14ac:dyDescent="0.35">
      <c r="B39" s="15" t="s">
        <v>221</v>
      </c>
      <c r="C39" s="46"/>
      <c r="D39" s="20"/>
      <c r="E39" s="46"/>
      <c r="F39" s="20"/>
      <c r="G39" s="46"/>
      <c r="H39" s="46"/>
      <c r="I39" s="46"/>
      <c r="J39" s="46">
        <v>-3114</v>
      </c>
      <c r="K39" s="46">
        <v>0</v>
      </c>
    </row>
    <row r="40" spans="2:11" x14ac:dyDescent="0.35">
      <c r="B40" s="15" t="s">
        <v>148</v>
      </c>
      <c r="C40" s="46">
        <v>-336</v>
      </c>
      <c r="D40" s="20">
        <v>-10520</v>
      </c>
      <c r="E40" s="20">
        <v>-2480</v>
      </c>
      <c r="F40" s="20">
        <v>-13628</v>
      </c>
      <c r="G40" s="15">
        <v>-324</v>
      </c>
      <c r="H40" s="15">
        <v>-453</v>
      </c>
      <c r="I40" s="15">
        <v>-453</v>
      </c>
      <c r="J40" s="15">
        <v>-344</v>
      </c>
      <c r="K40" s="15">
        <v>-733</v>
      </c>
    </row>
    <row r="41" spans="2:11" x14ac:dyDescent="0.35">
      <c r="B41" s="15" t="s">
        <v>149</v>
      </c>
      <c r="C41" s="46" t="s">
        <v>0</v>
      </c>
      <c r="D41" s="20">
        <v>-13936</v>
      </c>
      <c r="E41" s="46" t="s">
        <v>0</v>
      </c>
      <c r="F41" s="23" t="s">
        <v>0</v>
      </c>
      <c r="G41" s="46" t="s">
        <v>0</v>
      </c>
      <c r="H41" s="46" t="s">
        <v>9</v>
      </c>
      <c r="I41" s="46" t="s">
        <v>9</v>
      </c>
      <c r="J41" s="46" t="s">
        <v>9</v>
      </c>
      <c r="K41" s="46">
        <v>0</v>
      </c>
    </row>
    <row r="42" spans="2:11" x14ac:dyDescent="0.35">
      <c r="B42" s="15" t="s">
        <v>150</v>
      </c>
      <c r="C42" s="46">
        <v>-791</v>
      </c>
      <c r="D42" s="15">
        <v>-955</v>
      </c>
      <c r="E42" s="20">
        <v>-753</v>
      </c>
      <c r="F42" s="20">
        <v>-952</v>
      </c>
      <c r="G42" s="15">
        <v>-619</v>
      </c>
      <c r="H42" s="15">
        <v>-569</v>
      </c>
      <c r="I42" s="15">
        <v>-881</v>
      </c>
      <c r="J42" s="15">
        <v>-662</v>
      </c>
      <c r="K42" s="15">
        <v>-570</v>
      </c>
    </row>
    <row r="43" spans="2:11" x14ac:dyDescent="0.35">
      <c r="B43" s="15" t="s">
        <v>151</v>
      </c>
      <c r="C43" s="46" t="s">
        <v>0</v>
      </c>
      <c r="D43" s="46" t="s">
        <v>0</v>
      </c>
      <c r="E43" s="46" t="s">
        <v>0</v>
      </c>
      <c r="F43" s="23" t="s">
        <v>0</v>
      </c>
      <c r="G43" s="15">
        <v>-369</v>
      </c>
      <c r="H43" s="15">
        <v>-320</v>
      </c>
      <c r="I43" s="15">
        <v>-344</v>
      </c>
      <c r="J43" s="15">
        <v>-364</v>
      </c>
      <c r="K43" s="15">
        <v>-350</v>
      </c>
    </row>
    <row r="44" spans="2:11" x14ac:dyDescent="0.35">
      <c r="B44" s="15" t="s">
        <v>152</v>
      </c>
      <c r="C44" s="23">
        <v>-2356</v>
      </c>
      <c r="D44" s="20">
        <v>-1891</v>
      </c>
      <c r="E44" s="46">
        <v>-1857</v>
      </c>
      <c r="F44" s="20">
        <v>-2627</v>
      </c>
      <c r="G44" s="20">
        <v>-1813</v>
      </c>
      <c r="H44" s="20">
        <v>-2418</v>
      </c>
      <c r="I44" s="20">
        <v>-2420</v>
      </c>
      <c r="J44" s="20">
        <v>-1950</v>
      </c>
      <c r="K44" s="20">
        <v>-2314</v>
      </c>
    </row>
    <row r="45" spans="2:11" x14ac:dyDescent="0.35">
      <c r="B45" s="21" t="s">
        <v>146</v>
      </c>
      <c r="C45" s="33">
        <v>-3483</v>
      </c>
      <c r="D45" s="22">
        <v>-14858</v>
      </c>
      <c r="E45" s="22">
        <v>-5090</v>
      </c>
      <c r="F45" s="22">
        <f>SUM(F38:F44)</f>
        <v>-3886</v>
      </c>
      <c r="G45" s="22">
        <v>-3125</v>
      </c>
      <c r="H45" s="22">
        <v>-3677.1472487077508</v>
      </c>
      <c r="I45" s="22">
        <v>-4049</v>
      </c>
      <c r="J45" s="22">
        <v>-6386.8527512922483</v>
      </c>
      <c r="K45" s="22">
        <v>-3922</v>
      </c>
    </row>
    <row r="46" spans="2:11" x14ac:dyDescent="0.35">
      <c r="B46" s="25" t="s">
        <v>153</v>
      </c>
      <c r="C46" s="57">
        <v>-14082</v>
      </c>
      <c r="D46" s="26">
        <v>-98155</v>
      </c>
      <c r="E46" s="26">
        <v>43238</v>
      </c>
      <c r="F46" s="26">
        <f>F26+F36+F45</f>
        <v>11392</v>
      </c>
      <c r="G46" s="26">
        <v>35795</v>
      </c>
      <c r="H46" s="26">
        <v>-51408.502688707704</v>
      </c>
      <c r="I46" s="26">
        <v>-16813</v>
      </c>
      <c r="J46" s="26">
        <v>34554.502688707697</v>
      </c>
      <c r="K46" s="26">
        <v>142404</v>
      </c>
    </row>
    <row r="47" spans="2:11" x14ac:dyDescent="0.35">
      <c r="B47" s="15" t="s">
        <v>154</v>
      </c>
      <c r="C47" s="46">
        <v>964</v>
      </c>
      <c r="D47" s="20">
        <v>-8918</v>
      </c>
      <c r="E47" s="20">
        <v>3187</v>
      </c>
      <c r="F47" s="20">
        <v>-1800</v>
      </c>
      <c r="G47" s="20">
        <v>-2824</v>
      </c>
      <c r="H47" s="20">
        <v>4715</v>
      </c>
      <c r="I47" s="20">
        <v>-10207</v>
      </c>
      <c r="J47" s="20">
        <v>7891</v>
      </c>
      <c r="K47" s="20">
        <v>-11912</v>
      </c>
    </row>
    <row r="48" spans="2:11" x14ac:dyDescent="0.35">
      <c r="B48" s="25" t="s">
        <v>153</v>
      </c>
      <c r="C48" s="57">
        <v>-13118</v>
      </c>
      <c r="D48" s="26">
        <v>-107073</v>
      </c>
      <c r="E48" s="26">
        <v>46425</v>
      </c>
      <c r="F48" s="26">
        <f>F46+F47</f>
        <v>9592</v>
      </c>
      <c r="G48" s="26">
        <v>32971</v>
      </c>
      <c r="H48" s="26">
        <v>-46693.502688707704</v>
      </c>
      <c r="I48" s="26">
        <v>-27020</v>
      </c>
      <c r="J48" s="26">
        <v>42445.502688707697</v>
      </c>
      <c r="K48" s="26">
        <v>130492</v>
      </c>
    </row>
    <row r="49" spans="2:11" ht="29" x14ac:dyDescent="0.35">
      <c r="B49" s="47" t="s">
        <v>156</v>
      </c>
      <c r="C49" s="57">
        <v>-104043</v>
      </c>
      <c r="D49" s="26">
        <v>-117161</v>
      </c>
      <c r="E49" s="26">
        <v>-224234</v>
      </c>
      <c r="F49" s="26">
        <v>-177809</v>
      </c>
      <c r="G49" s="26">
        <v>-168217</v>
      </c>
      <c r="H49" s="26">
        <v>-135246</v>
      </c>
      <c r="I49" s="26">
        <v>-181940</v>
      </c>
      <c r="J49" s="26">
        <v>-208960</v>
      </c>
      <c r="K49" s="26">
        <v>-166514</v>
      </c>
    </row>
    <row r="50" spans="2:11" ht="29" x14ac:dyDescent="0.35">
      <c r="B50" s="47" t="s">
        <v>155</v>
      </c>
      <c r="C50" s="57">
        <v>-117161</v>
      </c>
      <c r="D50" s="26">
        <v>-224234</v>
      </c>
      <c r="E50" s="26">
        <v>-177809</v>
      </c>
      <c r="F50" s="26">
        <v>-168217</v>
      </c>
      <c r="G50" s="26">
        <v>-135246</v>
      </c>
      <c r="H50" s="26">
        <v>-181939.5026887077</v>
      </c>
      <c r="I50" s="26">
        <v>-208960</v>
      </c>
      <c r="J50" s="26">
        <v>-166514</v>
      </c>
      <c r="K50" s="26">
        <v>-36022</v>
      </c>
    </row>
    <row r="52" spans="2:11" x14ac:dyDescent="0.35">
      <c r="B52" s="27" t="s">
        <v>65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1DC3A-9CDA-4459-BFC9-D9D7AB346ECD}">
  <sheetPr>
    <tabColor rgb="FFE10000"/>
  </sheetPr>
  <dimension ref="B2:K32"/>
  <sheetViews>
    <sheetView topLeftCell="A13" workbookViewId="0">
      <pane xSplit="2" topLeftCell="I1" activePane="topRight" state="frozen"/>
      <selection pane="topRight" activeCell="B1" sqref="B1"/>
    </sheetView>
  </sheetViews>
  <sheetFormatPr defaultColWidth="8.7265625" defaultRowHeight="14.5" x14ac:dyDescent="0.35"/>
  <cols>
    <col min="1" max="1" width="3.26953125" style="8" customWidth="1"/>
    <col min="2" max="2" width="56.7265625" style="8" customWidth="1"/>
    <col min="3" max="5" width="13.1796875" style="8" customWidth="1"/>
    <col min="6" max="6" width="14.1796875" style="8" customWidth="1"/>
    <col min="7" max="8" width="13.1796875" style="8" customWidth="1"/>
    <col min="9" max="9" width="12.81640625" style="8" customWidth="1"/>
    <col min="10" max="11" width="11.453125" style="8" customWidth="1"/>
    <col min="12" max="17" width="8.7265625" style="8"/>
    <col min="18" max="18" width="14.1796875" style="8" customWidth="1"/>
    <col min="19" max="16384" width="8.7265625" style="8"/>
  </cols>
  <sheetData>
    <row r="2" spans="2:11" ht="21" customHeight="1" x14ac:dyDescent="0.5">
      <c r="B2" s="9" t="s">
        <v>174</v>
      </c>
      <c r="C2" s="41"/>
      <c r="D2" s="41"/>
      <c r="E2" s="41"/>
      <c r="F2" s="41"/>
      <c r="G2" s="41"/>
      <c r="H2" s="41"/>
    </row>
    <row r="4" spans="2:11" s="4" customFormat="1" ht="15" thickBot="1" x14ac:dyDescent="0.4">
      <c r="B4" s="16" t="s">
        <v>36</v>
      </c>
      <c r="C4" s="17" t="s">
        <v>67</v>
      </c>
      <c r="D4" s="18" t="s">
        <v>68</v>
      </c>
      <c r="E4" s="18" t="s">
        <v>69</v>
      </c>
      <c r="F4" s="19" t="s">
        <v>70</v>
      </c>
      <c r="G4" s="18" t="s">
        <v>72</v>
      </c>
      <c r="H4" s="18" t="s">
        <v>71</v>
      </c>
      <c r="I4" s="18" t="s">
        <v>211</v>
      </c>
      <c r="J4" s="18" t="s">
        <v>217</v>
      </c>
      <c r="K4" s="18" t="s">
        <v>230</v>
      </c>
    </row>
    <row r="5" spans="2:11" s="4" customFormat="1" x14ac:dyDescent="0.35">
      <c r="B5" s="71" t="s">
        <v>167</v>
      </c>
      <c r="C5" s="71"/>
      <c r="D5" s="71"/>
      <c r="E5" s="71"/>
      <c r="F5" s="71"/>
      <c r="G5" s="71"/>
      <c r="H5" s="71"/>
      <c r="I5" s="71"/>
      <c r="J5" s="71"/>
      <c r="K5" s="71"/>
    </row>
    <row r="6" spans="2:11" s="4" customFormat="1" x14ac:dyDescent="0.35">
      <c r="B6" s="4" t="s">
        <v>161</v>
      </c>
      <c r="C6" s="75">
        <v>0.03</v>
      </c>
      <c r="D6" s="75">
        <v>2.9000000000000001E-2</v>
      </c>
      <c r="E6" s="75">
        <v>4.3999999999999997E-2</v>
      </c>
      <c r="F6" s="75">
        <v>0.04</v>
      </c>
      <c r="G6" s="75">
        <v>5.0999999999999997E-2</v>
      </c>
      <c r="H6" s="73">
        <v>4.3999999999999997E-2</v>
      </c>
      <c r="I6" s="73">
        <v>5.6000000000000001E-2</v>
      </c>
      <c r="J6" s="73">
        <v>4.7069620113202079E-2</v>
      </c>
      <c r="K6" s="73">
        <v>2.1999999999999999E-2</v>
      </c>
    </row>
    <row r="7" spans="2:11" s="4" customFormat="1" x14ac:dyDescent="0.35">
      <c r="B7" s="4" t="s">
        <v>162</v>
      </c>
      <c r="C7" s="76">
        <v>-6.0000000000000001E-3</v>
      </c>
      <c r="D7" s="76">
        <v>-7.0000000000000001E-3</v>
      </c>
      <c r="E7" s="75">
        <v>8.9999999999999993E-3</v>
      </c>
      <c r="F7" s="75">
        <v>4.0000000000000001E-3</v>
      </c>
      <c r="G7" s="75">
        <v>2.1000000000000001E-2</v>
      </c>
      <c r="H7" s="73">
        <v>8.0000000000000002E-3</v>
      </c>
      <c r="I7" s="73">
        <v>2.3E-2</v>
      </c>
      <c r="J7" s="73">
        <v>9.5295835539754171E-3</v>
      </c>
      <c r="K7" s="73">
        <v>-1.2999999999999999E-2</v>
      </c>
    </row>
    <row r="8" spans="2:11" s="4" customFormat="1" x14ac:dyDescent="0.35">
      <c r="B8" s="77" t="s">
        <v>163</v>
      </c>
      <c r="C8" s="75">
        <v>1E-3</v>
      </c>
      <c r="D8" s="76">
        <v>-5.0000000000000001E-3</v>
      </c>
      <c r="E8" s="73">
        <v>1.7000000000000001E-2</v>
      </c>
      <c r="F8" s="73">
        <v>6.0000000000000001E-3</v>
      </c>
      <c r="G8" s="75">
        <v>2.5999999999999999E-2</v>
      </c>
      <c r="H8" s="73">
        <v>1.4999999999999999E-2</v>
      </c>
      <c r="I8" s="73">
        <v>2.7E-2</v>
      </c>
      <c r="J8" s="73">
        <v>1.3623363322484558E-2</v>
      </c>
      <c r="K8" s="73">
        <v>-8.0000000000000002E-3</v>
      </c>
    </row>
    <row r="9" spans="2:11" s="4" customFormat="1" x14ac:dyDescent="0.35">
      <c r="B9" s="4" t="s">
        <v>164</v>
      </c>
      <c r="C9" s="75">
        <v>7.0000000000000001E-3</v>
      </c>
      <c r="D9" s="76">
        <v>0</v>
      </c>
      <c r="E9" s="73">
        <v>0.01</v>
      </c>
      <c r="F9" s="73">
        <v>1.9E-2</v>
      </c>
      <c r="G9" s="75">
        <v>1.2999999999999999E-2</v>
      </c>
      <c r="H9" s="73">
        <v>1.6E-2</v>
      </c>
      <c r="I9" s="73">
        <v>1.4999999999999999E-2</v>
      </c>
      <c r="J9" s="73">
        <v>1.3502409658461599E-2</v>
      </c>
      <c r="K9" s="73">
        <v>2.7E-2</v>
      </c>
    </row>
    <row r="10" spans="2:11" s="4" customFormat="1" x14ac:dyDescent="0.35">
      <c r="B10" s="4" t="s">
        <v>165</v>
      </c>
      <c r="C10" s="76">
        <v>-3.0000000000000001E-3</v>
      </c>
      <c r="D10" s="76">
        <v>-0.01</v>
      </c>
      <c r="E10" s="73">
        <v>6.0000000000000001E-3</v>
      </c>
      <c r="F10" s="73">
        <v>2E-3</v>
      </c>
      <c r="G10" s="75">
        <v>1.9E-2</v>
      </c>
      <c r="H10" s="73">
        <v>8.0000000000000002E-3</v>
      </c>
      <c r="I10" s="73">
        <v>1.9E-2</v>
      </c>
      <c r="J10" s="73">
        <v>9.0228030123096058E-3</v>
      </c>
      <c r="K10" s="73">
        <v>-8.9999999999999993E-3</v>
      </c>
    </row>
    <row r="11" spans="2:11" s="4" customFormat="1" x14ac:dyDescent="0.35">
      <c r="B11" s="4" t="s">
        <v>166</v>
      </c>
      <c r="C11" s="75">
        <v>5.0000000000000001E-3</v>
      </c>
      <c r="D11" s="76">
        <v>-2E-3</v>
      </c>
      <c r="E11" s="73">
        <v>4.0000000000000001E-3</v>
      </c>
      <c r="F11" s="73">
        <v>1.4E-2</v>
      </c>
      <c r="G11" s="75">
        <v>5.0000000000000001E-3</v>
      </c>
      <c r="H11" s="73">
        <v>8.9999999999999993E-3</v>
      </c>
      <c r="I11" s="73">
        <v>6.0000000000000001E-3</v>
      </c>
      <c r="J11" s="73">
        <v>8.9018493482866477E-3</v>
      </c>
      <c r="K11" s="73">
        <v>2.7E-2</v>
      </c>
    </row>
    <row r="12" spans="2:11" s="4" customFormat="1" x14ac:dyDescent="0.35">
      <c r="B12" s="4" t="s">
        <v>10</v>
      </c>
      <c r="C12" s="75">
        <v>-8.9999999999999993E-3</v>
      </c>
      <c r="D12" s="73">
        <v>-3.6999999999999998E-2</v>
      </c>
      <c r="E12" s="73">
        <v>5.1999999999999998E-2</v>
      </c>
      <c r="F12" s="73">
        <v>8.9999999999999993E-3</v>
      </c>
      <c r="G12" s="75">
        <v>7.8E-2</v>
      </c>
      <c r="H12" s="73">
        <v>3.6999999999999998E-2</v>
      </c>
      <c r="I12" s="73">
        <v>9.9000000000000005E-2</v>
      </c>
      <c r="J12" s="73">
        <v>4.7730405611170326E-2</v>
      </c>
      <c r="K12" s="73">
        <v>-4.4999999999999998E-2</v>
      </c>
    </row>
    <row r="13" spans="2:11" s="4" customFormat="1" x14ac:dyDescent="0.35">
      <c r="B13" s="4" t="s">
        <v>11</v>
      </c>
      <c r="C13" s="75">
        <v>-3.0000000000000001E-3</v>
      </c>
      <c r="D13" s="73">
        <v>-1.2E-2</v>
      </c>
      <c r="E13" s="73">
        <v>1.4999999999999999E-2</v>
      </c>
      <c r="F13" s="73">
        <v>3.0000000000000001E-3</v>
      </c>
      <c r="G13" s="75">
        <v>2.5000000000000001E-2</v>
      </c>
      <c r="H13" s="73">
        <v>1.2E-2</v>
      </c>
      <c r="I13" s="73">
        <v>0.03</v>
      </c>
      <c r="J13" s="73">
        <v>1.7140648317544648E-2</v>
      </c>
      <c r="K13" s="73">
        <v>-1.4E-2</v>
      </c>
    </row>
    <row r="14" spans="2:11" s="4" customFormat="1" x14ac:dyDescent="0.35">
      <c r="B14" s="71" t="s">
        <v>168</v>
      </c>
      <c r="C14" s="71"/>
      <c r="D14" s="71"/>
      <c r="E14" s="71"/>
      <c r="F14" s="71"/>
      <c r="G14" s="71"/>
      <c r="H14" s="71"/>
      <c r="I14" s="71"/>
      <c r="J14" s="71"/>
      <c r="K14" s="71"/>
    </row>
    <row r="15" spans="2:11" s="4" customFormat="1" x14ac:dyDescent="0.35">
      <c r="B15" s="4" t="s">
        <v>169</v>
      </c>
      <c r="C15" s="72">
        <v>36</v>
      </c>
      <c r="D15" s="72">
        <v>31.861486373235895</v>
      </c>
      <c r="E15" s="72">
        <v>27</v>
      </c>
      <c r="F15" s="72">
        <v>22</v>
      </c>
      <c r="G15" s="72">
        <v>29</v>
      </c>
      <c r="H15" s="72">
        <v>27.374253477381444</v>
      </c>
      <c r="I15" s="72">
        <v>24</v>
      </c>
      <c r="J15" s="72">
        <v>21.139179035425041</v>
      </c>
      <c r="K15" s="72">
        <v>18</v>
      </c>
    </row>
    <row r="16" spans="2:11" s="4" customFormat="1" x14ac:dyDescent="0.35">
      <c r="B16" s="4" t="s">
        <v>170</v>
      </c>
      <c r="C16" s="72">
        <v>25</v>
      </c>
      <c r="D16" s="72">
        <v>20.322601636276517</v>
      </c>
      <c r="E16" s="72">
        <v>17</v>
      </c>
      <c r="F16" s="72">
        <v>14</v>
      </c>
      <c r="G16" s="72">
        <v>19</v>
      </c>
      <c r="H16" s="72">
        <v>18.962585197043627</v>
      </c>
      <c r="I16" s="72">
        <v>20</v>
      </c>
      <c r="J16" s="72">
        <v>13.920220359413815</v>
      </c>
      <c r="K16" s="72">
        <v>17</v>
      </c>
    </row>
    <row r="17" spans="2:11" s="4" customFormat="1" x14ac:dyDescent="0.35">
      <c r="B17" s="4" t="s">
        <v>171</v>
      </c>
      <c r="C17" s="72">
        <v>29</v>
      </c>
      <c r="D17" s="72">
        <v>33.826674580529136</v>
      </c>
      <c r="E17" s="72">
        <v>26</v>
      </c>
      <c r="F17" s="72">
        <v>17</v>
      </c>
      <c r="G17" s="72">
        <v>21</v>
      </c>
      <c r="H17" s="72">
        <v>23.79027387674109</v>
      </c>
      <c r="I17" s="72">
        <v>23</v>
      </c>
      <c r="J17" s="72">
        <v>16.484315551977463</v>
      </c>
      <c r="K17" s="72">
        <v>9</v>
      </c>
    </row>
    <row r="18" spans="2:11" s="4" customFormat="1" x14ac:dyDescent="0.35">
      <c r="B18" s="4" t="s">
        <v>172</v>
      </c>
      <c r="C18" s="72">
        <v>14</v>
      </c>
      <c r="D18" s="72">
        <v>18.927211526895629</v>
      </c>
      <c r="E18" s="72">
        <v>6</v>
      </c>
      <c r="F18" s="72">
        <v>6</v>
      </c>
      <c r="G18" s="72">
        <v>9</v>
      </c>
      <c r="H18" s="72">
        <v>12.436132174046417</v>
      </c>
      <c r="I18" s="72">
        <v>15</v>
      </c>
      <c r="J18" s="72">
        <v>5.7415862229227104</v>
      </c>
      <c r="K18" s="72">
        <v>4</v>
      </c>
    </row>
    <row r="19" spans="2:11" s="4" customFormat="1" x14ac:dyDescent="0.35">
      <c r="C19" s="73"/>
      <c r="D19" s="73"/>
      <c r="E19" s="73"/>
      <c r="F19" s="73"/>
      <c r="G19" s="73"/>
    </row>
    <row r="20" spans="2:11" s="4" customFormat="1" ht="15" thickBot="1" x14ac:dyDescent="0.4">
      <c r="B20" s="16" t="s">
        <v>36</v>
      </c>
      <c r="C20" s="2">
        <v>43190</v>
      </c>
      <c r="D20" s="2">
        <v>43281</v>
      </c>
      <c r="E20" s="2">
        <v>43373</v>
      </c>
      <c r="F20" s="3">
        <v>43465</v>
      </c>
      <c r="G20" s="2">
        <v>43555</v>
      </c>
      <c r="H20" s="2" t="s">
        <v>12</v>
      </c>
      <c r="I20" s="2" t="s">
        <v>213</v>
      </c>
      <c r="J20" s="2" t="s">
        <v>218</v>
      </c>
      <c r="K20" s="2" t="s">
        <v>228</v>
      </c>
    </row>
    <row r="21" spans="2:11" s="4" customFormat="1" x14ac:dyDescent="0.35">
      <c r="B21" s="71" t="s">
        <v>157</v>
      </c>
      <c r="C21" s="71"/>
      <c r="D21" s="71"/>
      <c r="E21" s="71"/>
      <c r="F21" s="71"/>
      <c r="G21" s="71"/>
      <c r="H21" s="71"/>
      <c r="I21" s="71"/>
      <c r="J21" s="71"/>
      <c r="K21" s="71"/>
    </row>
    <row r="22" spans="2:11" s="4" customFormat="1" x14ac:dyDescent="0.35">
      <c r="B22" s="4" t="s">
        <v>158</v>
      </c>
      <c r="C22" s="4">
        <v>1.4</v>
      </c>
      <c r="D22" s="74">
        <v>1.2781907662475893</v>
      </c>
      <c r="E22" s="4">
        <v>1.3</v>
      </c>
      <c r="F22" s="4">
        <v>1.3</v>
      </c>
      <c r="G22" s="4">
        <v>1.4</v>
      </c>
      <c r="H22" s="74">
        <v>1.3428649726854514</v>
      </c>
      <c r="I22" s="74">
        <v>1.3</v>
      </c>
      <c r="J22" s="74">
        <v>1.4468780156545982</v>
      </c>
      <c r="K22" s="74">
        <v>1.2</v>
      </c>
    </row>
    <row r="23" spans="2:11" s="4" customFormat="1" x14ac:dyDescent="0.35">
      <c r="B23" s="4" t="s">
        <v>159</v>
      </c>
      <c r="C23" s="4">
        <v>0.8</v>
      </c>
      <c r="D23" s="74">
        <v>0.67558988734442671</v>
      </c>
      <c r="E23" s="4">
        <v>0.7</v>
      </c>
      <c r="F23" s="4">
        <v>0.8</v>
      </c>
      <c r="G23" s="4">
        <v>0.9</v>
      </c>
      <c r="H23" s="74">
        <v>0.78540333884416336</v>
      </c>
      <c r="I23" s="74">
        <v>0.7</v>
      </c>
      <c r="J23" s="74">
        <v>0.87678854378879401</v>
      </c>
      <c r="K23" s="74">
        <v>1</v>
      </c>
    </row>
    <row r="24" spans="2:11" s="4" customFormat="1" x14ac:dyDescent="0.35">
      <c r="B24" s="4" t="s">
        <v>160</v>
      </c>
      <c r="C24" s="4">
        <v>0.1</v>
      </c>
      <c r="D24" s="74">
        <v>8.8678589118040704E-2</v>
      </c>
      <c r="E24" s="4">
        <v>0.1</v>
      </c>
      <c r="F24" s="4">
        <v>0.1</v>
      </c>
      <c r="G24" s="4">
        <v>0.1</v>
      </c>
      <c r="H24" s="74">
        <v>0.11861387650948821</v>
      </c>
      <c r="I24" s="74">
        <v>0.1</v>
      </c>
      <c r="J24" s="74">
        <v>9.2536068718205314E-2</v>
      </c>
      <c r="K24" s="74">
        <v>0.4</v>
      </c>
    </row>
    <row r="25" spans="2:11" s="4" customFormat="1" x14ac:dyDescent="0.35">
      <c r="B25" s="71" t="s">
        <v>173</v>
      </c>
      <c r="C25" s="71"/>
      <c r="D25" s="71"/>
      <c r="E25" s="71"/>
      <c r="F25" s="71"/>
      <c r="G25" s="71"/>
      <c r="H25" s="71"/>
      <c r="I25" s="71"/>
      <c r="J25" s="71"/>
      <c r="K25" s="71"/>
    </row>
    <row r="26" spans="2:11" s="4" customFormat="1" x14ac:dyDescent="0.35">
      <c r="B26" s="4" t="s">
        <v>176</v>
      </c>
      <c r="C26" s="73">
        <v>0.66500000000000004</v>
      </c>
      <c r="D26" s="73">
        <v>0.73017792439878471</v>
      </c>
      <c r="E26" s="73">
        <v>0.71599999999999997</v>
      </c>
      <c r="F26" s="73">
        <v>0.68</v>
      </c>
      <c r="G26" s="73">
        <v>0.67700000000000005</v>
      </c>
      <c r="H26" s="73">
        <v>0.67862940331068999</v>
      </c>
      <c r="I26" s="73">
        <v>0.7</v>
      </c>
      <c r="J26" s="73">
        <v>0.64088617940566528</v>
      </c>
      <c r="K26" s="73">
        <v>0.69</v>
      </c>
    </row>
    <row r="27" spans="2:11" s="4" customFormat="1" x14ac:dyDescent="0.35">
      <c r="B27" s="4" t="s">
        <v>177</v>
      </c>
      <c r="C27" s="73">
        <v>0.33500000000000002</v>
      </c>
      <c r="D27" s="73">
        <v>0.26982207560121529</v>
      </c>
      <c r="E27" s="73">
        <v>0.28399999999999997</v>
      </c>
      <c r="F27" s="73">
        <v>0.32</v>
      </c>
      <c r="G27" s="73">
        <v>0.32300000000000001</v>
      </c>
      <c r="H27" s="73">
        <v>0.32137059668931006</v>
      </c>
      <c r="I27" s="73">
        <v>0.3</v>
      </c>
      <c r="J27" s="73">
        <v>0.35911382059433472</v>
      </c>
      <c r="K27" s="73">
        <v>0.31</v>
      </c>
    </row>
    <row r="28" spans="2:11" s="4" customFormat="1" x14ac:dyDescent="0.35">
      <c r="B28" s="4" t="s">
        <v>178</v>
      </c>
      <c r="C28" s="73">
        <v>2.496</v>
      </c>
      <c r="D28" s="73">
        <v>2.2161072388610035</v>
      </c>
      <c r="E28" s="73">
        <v>2.1379999999999999</v>
      </c>
      <c r="F28" s="73">
        <v>2.5179999999999998</v>
      </c>
      <c r="G28" s="73">
        <v>2.629</v>
      </c>
      <c r="H28" s="73">
        <v>2.7472505271664329</v>
      </c>
      <c r="I28" s="73">
        <v>3.089</v>
      </c>
      <c r="J28" s="73">
        <v>3.0716107123754557</v>
      </c>
      <c r="K28" s="73">
        <v>1.8280000000000001</v>
      </c>
    </row>
    <row r="29" spans="2:11" s="4" customFormat="1" x14ac:dyDescent="0.35">
      <c r="B29" s="4" t="s">
        <v>179</v>
      </c>
      <c r="C29" s="73">
        <v>0.61</v>
      </c>
      <c r="D29" s="73">
        <v>0.68436736083700234</v>
      </c>
      <c r="E29" s="73">
        <v>0.66500000000000004</v>
      </c>
      <c r="F29" s="73">
        <v>0.621</v>
      </c>
      <c r="G29" s="73">
        <v>0.624</v>
      </c>
      <c r="H29" s="73">
        <v>0.63326495559379914</v>
      </c>
      <c r="I29" s="73">
        <v>0.66200000000000003</v>
      </c>
      <c r="J29" s="73">
        <v>0.59010825938430589</v>
      </c>
      <c r="K29" s="73">
        <v>0.64700000000000002</v>
      </c>
    </row>
    <row r="32" spans="2:11" x14ac:dyDescent="0.35">
      <c r="B32" s="27" t="s">
        <v>180</v>
      </c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5E239-3333-46FA-8A49-67BBB4189B24}">
  <sheetPr>
    <tabColor rgb="FFE10000"/>
  </sheetPr>
  <dimension ref="B2:K13"/>
  <sheetViews>
    <sheetView workbookViewId="0">
      <pane xSplit="2" topLeftCell="C1" activePane="topRight" state="frozen"/>
      <selection pane="topRight" activeCell="B1" sqref="B1"/>
    </sheetView>
  </sheetViews>
  <sheetFormatPr defaultColWidth="8.7265625" defaultRowHeight="14.5" x14ac:dyDescent="0.35"/>
  <cols>
    <col min="1" max="1" width="3.26953125" style="8" customWidth="1"/>
    <col min="2" max="2" width="41.54296875" style="8" customWidth="1"/>
    <col min="3" max="5" width="13.1796875" style="8" customWidth="1"/>
    <col min="6" max="6" width="14.1796875" style="8" customWidth="1"/>
    <col min="7" max="7" width="13.1796875" style="8" customWidth="1"/>
    <col min="8" max="8" width="12.1796875" style="8" customWidth="1"/>
    <col min="9" max="9" width="11.7265625" style="8" customWidth="1"/>
    <col min="10" max="11" width="12.26953125" style="8" customWidth="1"/>
    <col min="12" max="16384" width="8.7265625" style="8"/>
  </cols>
  <sheetData>
    <row r="2" spans="2:11" ht="21" x14ac:dyDescent="0.5">
      <c r="B2" s="9" t="s">
        <v>30</v>
      </c>
    </row>
    <row r="3" spans="2:11" x14ac:dyDescent="0.35">
      <c r="G3" s="87"/>
    </row>
    <row r="4" spans="2:11" ht="15" thickBot="1" x14ac:dyDescent="0.4">
      <c r="B4" s="7"/>
      <c r="C4" s="1" t="s">
        <v>2</v>
      </c>
      <c r="D4" s="2" t="s">
        <v>3</v>
      </c>
      <c r="E4" s="2" t="s">
        <v>4</v>
      </c>
      <c r="F4" s="3" t="s">
        <v>5</v>
      </c>
      <c r="G4" s="2" t="s">
        <v>6</v>
      </c>
      <c r="H4" s="2" t="s">
        <v>12</v>
      </c>
      <c r="I4" s="2" t="s">
        <v>213</v>
      </c>
      <c r="J4" s="2" t="s">
        <v>218</v>
      </c>
      <c r="K4" s="18" t="s">
        <v>230</v>
      </c>
    </row>
    <row r="5" spans="2:11" x14ac:dyDescent="0.35">
      <c r="B5" s="8" t="s">
        <v>181</v>
      </c>
      <c r="C5" s="11">
        <v>183381.3971899999</v>
      </c>
      <c r="D5" s="11">
        <v>226438.35569</v>
      </c>
      <c r="E5" s="11">
        <v>200073.31582000031</v>
      </c>
      <c r="F5" s="11">
        <v>230473.16821000032</v>
      </c>
      <c r="G5" s="11">
        <v>220833</v>
      </c>
      <c r="H5" s="11">
        <v>262427.49089999986</v>
      </c>
      <c r="I5" s="85">
        <v>304144.18686999998</v>
      </c>
      <c r="J5" s="86">
        <v>334195.84988000005</v>
      </c>
      <c r="K5" s="86">
        <v>315143</v>
      </c>
    </row>
    <row r="6" spans="2:11" x14ac:dyDescent="0.35">
      <c r="B6" s="8" t="s">
        <v>182</v>
      </c>
      <c r="C6" s="11">
        <v>30174.83034</v>
      </c>
      <c r="D6" s="11">
        <v>29875.516439999996</v>
      </c>
      <c r="E6" s="11">
        <v>33416.151270000002</v>
      </c>
      <c r="F6" s="11">
        <v>33165.265039999998</v>
      </c>
      <c r="G6" s="11">
        <v>36533</v>
      </c>
      <c r="H6" s="11">
        <v>39369.607440000007</v>
      </c>
      <c r="I6" s="86">
        <v>47825.596349999993</v>
      </c>
      <c r="J6" s="86">
        <v>44140.404000000002</v>
      </c>
      <c r="K6" s="86">
        <v>48387</v>
      </c>
    </row>
    <row r="7" spans="2:11" x14ac:dyDescent="0.35">
      <c r="B7" s="8" t="s">
        <v>183</v>
      </c>
      <c r="C7" s="11">
        <v>111575.58</v>
      </c>
      <c r="D7" s="11">
        <v>135242.03700000001</v>
      </c>
      <c r="E7" s="11">
        <v>66992.41399999999</v>
      </c>
      <c r="F7" s="11">
        <v>91190</v>
      </c>
      <c r="G7" s="11">
        <v>84808</v>
      </c>
      <c r="H7" s="11">
        <v>77502.682000000001</v>
      </c>
      <c r="I7" s="86">
        <v>121441.43700000001</v>
      </c>
      <c r="J7" s="86">
        <v>207985.88399999999</v>
      </c>
      <c r="K7" s="86">
        <v>240398</v>
      </c>
    </row>
    <row r="8" spans="2:11" x14ac:dyDescent="0.35">
      <c r="B8" s="8" t="s">
        <v>184</v>
      </c>
      <c r="C8" s="11">
        <v>592243</v>
      </c>
      <c r="D8" s="11">
        <v>365658</v>
      </c>
      <c r="E8" s="11">
        <v>242973</v>
      </c>
      <c r="F8" s="11">
        <v>328083</v>
      </c>
      <c r="G8" s="11">
        <v>431818</v>
      </c>
      <c r="H8" s="11">
        <v>489524.40099999995</v>
      </c>
      <c r="I8" s="86">
        <v>522664</v>
      </c>
      <c r="J8" s="86">
        <v>634490.59900000005</v>
      </c>
      <c r="K8" s="86">
        <v>583642</v>
      </c>
    </row>
    <row r="9" spans="2:11" x14ac:dyDescent="0.35">
      <c r="B9" s="8" t="s">
        <v>185</v>
      </c>
      <c r="C9" s="11">
        <v>8032408.0700000003</v>
      </c>
      <c r="D9" s="11">
        <v>10668510.75</v>
      </c>
      <c r="E9" s="11">
        <v>13283857.299999999</v>
      </c>
      <c r="F9" s="11">
        <v>15514409.950000001</v>
      </c>
      <c r="G9" s="11">
        <v>14515738</v>
      </c>
      <c r="H9" s="11">
        <v>17448614.000031739</v>
      </c>
      <c r="I9" s="86">
        <v>20627345.922641605</v>
      </c>
      <c r="J9" s="86">
        <v>21825952.979976598</v>
      </c>
      <c r="K9" s="86">
        <v>22158620</v>
      </c>
    </row>
    <row r="10" spans="2:11" x14ac:dyDescent="0.35">
      <c r="B10" s="8" t="s">
        <v>216</v>
      </c>
      <c r="C10" s="46" t="s">
        <v>0</v>
      </c>
      <c r="D10" s="46" t="s">
        <v>0</v>
      </c>
      <c r="E10" s="46" t="s">
        <v>0</v>
      </c>
      <c r="F10" s="46" t="s">
        <v>0</v>
      </c>
      <c r="G10" s="46" t="s">
        <v>0</v>
      </c>
      <c r="H10" s="46" t="s">
        <v>0</v>
      </c>
      <c r="I10" s="86">
        <v>5657</v>
      </c>
      <c r="J10" s="86">
        <v>15465.579999999998</v>
      </c>
      <c r="K10" s="86">
        <v>5755</v>
      </c>
    </row>
    <row r="12" spans="2:11" x14ac:dyDescent="0.35">
      <c r="B12" s="5" t="s">
        <v>186</v>
      </c>
    </row>
    <row r="13" spans="2:11" x14ac:dyDescent="0.35">
      <c r="B13" s="10" t="s">
        <v>187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99D84-A397-42BE-9D24-A52489D06E78}">
  <sheetPr>
    <tabColor rgb="FF071D49"/>
  </sheetPr>
  <dimension ref="B2:K29"/>
  <sheetViews>
    <sheetView workbookViewId="0">
      <pane xSplit="2" topLeftCell="C1" activePane="topRight" state="frozen"/>
      <selection pane="topRight" activeCell="K4" sqref="K4"/>
    </sheetView>
  </sheetViews>
  <sheetFormatPr defaultColWidth="8.7265625" defaultRowHeight="14.5" x14ac:dyDescent="0.35"/>
  <cols>
    <col min="1" max="1" width="3.26953125" style="58" customWidth="1"/>
    <col min="2" max="2" width="68" style="58" customWidth="1"/>
    <col min="3" max="5" width="13.1796875" style="58" customWidth="1"/>
    <col min="6" max="6" width="14.1796875" style="58" customWidth="1"/>
    <col min="7" max="7" width="13.1796875" style="58" customWidth="1"/>
    <col min="8" max="8" width="12.54296875" style="58" customWidth="1"/>
    <col min="9" max="9" width="11.81640625" style="58" customWidth="1"/>
    <col min="10" max="11" width="12.26953125" style="58" customWidth="1"/>
    <col min="12" max="16384" width="8.7265625" style="58"/>
  </cols>
  <sheetData>
    <row r="2" spans="2:11" ht="21" x14ac:dyDescent="0.5">
      <c r="B2" s="14" t="s">
        <v>31</v>
      </c>
    </row>
    <row r="4" spans="2:11" ht="15" thickBot="1" x14ac:dyDescent="0.4">
      <c r="B4" s="16" t="s">
        <v>36</v>
      </c>
      <c r="C4" s="17" t="s">
        <v>2</v>
      </c>
      <c r="D4" s="18" t="s">
        <v>3</v>
      </c>
      <c r="E4" s="18" t="s">
        <v>4</v>
      </c>
      <c r="F4" s="19" t="s">
        <v>5</v>
      </c>
      <c r="G4" s="18" t="s">
        <v>6</v>
      </c>
      <c r="H4" s="18" t="s">
        <v>12</v>
      </c>
      <c r="I4" s="18" t="s">
        <v>213</v>
      </c>
      <c r="J4" s="18" t="s">
        <v>218</v>
      </c>
      <c r="K4" s="18" t="s">
        <v>230</v>
      </c>
    </row>
    <row r="5" spans="2:11" x14ac:dyDescent="0.35">
      <c r="B5" s="58" t="s">
        <v>189</v>
      </c>
      <c r="C5" s="23">
        <v>565401</v>
      </c>
      <c r="D5" s="59">
        <v>740870</v>
      </c>
      <c r="E5" s="59">
        <v>731799</v>
      </c>
      <c r="F5" s="59">
        <v>872614.73</v>
      </c>
      <c r="G5" s="23">
        <v>760662</v>
      </c>
      <c r="H5" s="23">
        <v>895846</v>
      </c>
      <c r="I5" s="23">
        <v>1093166</v>
      </c>
      <c r="J5" s="23">
        <v>1153595</v>
      </c>
      <c r="K5" s="23">
        <v>1016654</v>
      </c>
    </row>
    <row r="6" spans="2:11" x14ac:dyDescent="0.35">
      <c r="B6" s="58" t="s">
        <v>190</v>
      </c>
      <c r="C6" s="23">
        <v>16222</v>
      </c>
      <c r="D6" s="46">
        <v>123</v>
      </c>
      <c r="E6" s="59">
        <v>-3637</v>
      </c>
      <c r="F6" s="59">
        <v>9487</v>
      </c>
      <c r="G6" s="23">
        <v>-5481</v>
      </c>
      <c r="H6" s="23">
        <v>5961</v>
      </c>
      <c r="I6" s="23">
        <v>336</v>
      </c>
      <c r="J6" s="23">
        <v>-5576</v>
      </c>
      <c r="K6" s="23">
        <v>18486</v>
      </c>
    </row>
    <row r="7" spans="2:11" x14ac:dyDescent="0.35">
      <c r="B7" s="58" t="s">
        <v>191</v>
      </c>
      <c r="C7" s="46">
        <v>52</v>
      </c>
      <c r="D7" s="46">
        <v>42</v>
      </c>
      <c r="E7" s="58">
        <v>76</v>
      </c>
      <c r="F7" s="59">
        <v>-47</v>
      </c>
      <c r="G7" s="46">
        <v>56</v>
      </c>
      <c r="H7" s="46">
        <v>-56</v>
      </c>
      <c r="I7" s="46" t="s">
        <v>0</v>
      </c>
      <c r="J7" s="46" t="s">
        <v>0</v>
      </c>
      <c r="K7" s="46">
        <v>40</v>
      </c>
    </row>
    <row r="8" spans="2:11" x14ac:dyDescent="0.35">
      <c r="B8" s="60" t="s">
        <v>191</v>
      </c>
      <c r="C8" s="33">
        <v>581675</v>
      </c>
      <c r="D8" s="33">
        <v>741035</v>
      </c>
      <c r="E8" s="61">
        <v>728238</v>
      </c>
      <c r="F8" s="61">
        <v>882054.73</v>
      </c>
      <c r="G8" s="33">
        <v>755237</v>
      </c>
      <c r="H8" s="33">
        <v>901751</v>
      </c>
      <c r="I8" s="33">
        <v>1093502</v>
      </c>
      <c r="J8" s="33">
        <v>1148019</v>
      </c>
      <c r="K8" s="33">
        <v>1035180</v>
      </c>
    </row>
    <row r="9" spans="2:11" x14ac:dyDescent="0.35">
      <c r="B9" s="58" t="s">
        <v>192</v>
      </c>
      <c r="C9" s="23">
        <v>-568015</v>
      </c>
      <c r="D9" s="23">
        <v>-722331</v>
      </c>
      <c r="E9" s="59">
        <v>-691305</v>
      </c>
      <c r="F9" s="59">
        <v>-858015</v>
      </c>
      <c r="G9" s="23">
        <v>-719831</v>
      </c>
      <c r="H9" s="23">
        <v>-864963</v>
      </c>
      <c r="I9" s="23">
        <v>-1035615</v>
      </c>
      <c r="J9" s="23">
        <v>-1103305</v>
      </c>
      <c r="K9" s="23">
        <v>-1025153</v>
      </c>
    </row>
    <row r="10" spans="2:11" x14ac:dyDescent="0.35">
      <c r="B10" s="58" t="s">
        <v>193</v>
      </c>
      <c r="C10" s="46">
        <v>-47</v>
      </c>
      <c r="D10" s="46">
        <v>-47</v>
      </c>
      <c r="E10" s="58">
        <v>-76</v>
      </c>
      <c r="F10" s="59">
        <v>62</v>
      </c>
      <c r="G10" s="46" t="s">
        <v>0</v>
      </c>
      <c r="H10" s="46" t="s">
        <v>0</v>
      </c>
      <c r="I10" s="46" t="s">
        <v>0</v>
      </c>
      <c r="J10" s="46" t="s">
        <v>0</v>
      </c>
      <c r="K10" s="46">
        <v>-40</v>
      </c>
    </row>
    <row r="11" spans="2:11" s="78" customFormat="1" x14ac:dyDescent="0.35">
      <c r="B11" s="78" t="s">
        <v>194</v>
      </c>
      <c r="C11" s="57">
        <v>-568062</v>
      </c>
      <c r="D11" s="57">
        <v>-722378</v>
      </c>
      <c r="E11" s="79">
        <v>-691381</v>
      </c>
      <c r="F11" s="79">
        <v>-857953</v>
      </c>
      <c r="G11" s="57">
        <v>-719831</v>
      </c>
      <c r="H11" s="57">
        <v>-864963</v>
      </c>
      <c r="I11" s="23">
        <v>-1035615</v>
      </c>
      <c r="J11" s="23">
        <v>-1103305</v>
      </c>
      <c r="K11" s="23">
        <v>-1025193</v>
      </c>
    </row>
    <row r="12" spans="2:11" x14ac:dyDescent="0.35">
      <c r="B12" s="60" t="s">
        <v>195</v>
      </c>
      <c r="C12" s="33">
        <v>13613</v>
      </c>
      <c r="D12" s="33">
        <v>18657</v>
      </c>
      <c r="E12" s="61">
        <f>E8+E11</f>
        <v>36857</v>
      </c>
      <c r="F12" s="61">
        <v>24101.729999999981</v>
      </c>
      <c r="G12" s="33">
        <v>35406</v>
      </c>
      <c r="H12" s="33">
        <v>36788</v>
      </c>
      <c r="I12" s="33">
        <v>57887</v>
      </c>
      <c r="J12" s="33">
        <v>44714</v>
      </c>
      <c r="K12" s="33">
        <v>9987</v>
      </c>
    </row>
    <row r="13" spans="2:11" x14ac:dyDescent="0.35">
      <c r="B13" s="58" t="s">
        <v>196</v>
      </c>
      <c r="C13" s="46">
        <v>248</v>
      </c>
      <c r="D13" s="46">
        <v>586</v>
      </c>
      <c r="E13" s="58">
        <v>499</v>
      </c>
      <c r="F13" s="59">
        <v>334</v>
      </c>
      <c r="G13" s="23">
        <v>499</v>
      </c>
      <c r="H13" s="23">
        <v>263</v>
      </c>
      <c r="I13" s="23">
        <v>353</v>
      </c>
      <c r="J13" s="23" t="s">
        <v>222</v>
      </c>
      <c r="K13" s="23">
        <v>634</v>
      </c>
    </row>
    <row r="14" spans="2:11" x14ac:dyDescent="0.35">
      <c r="B14" s="58" t="s">
        <v>197</v>
      </c>
      <c r="C14" s="23">
        <v>-15900</v>
      </c>
      <c r="D14" s="23">
        <v>-19699</v>
      </c>
      <c r="E14" s="59">
        <v>-19428</v>
      </c>
      <c r="F14" s="59">
        <v>-21909</v>
      </c>
      <c r="G14" s="23">
        <v>-16971</v>
      </c>
      <c r="H14" s="23">
        <v>-23993</v>
      </c>
      <c r="I14" s="23">
        <v>-24244</v>
      </c>
      <c r="J14" s="23">
        <v>-24303</v>
      </c>
      <c r="K14" s="23">
        <v>-26517</v>
      </c>
    </row>
    <row r="15" spans="2:11" x14ac:dyDescent="0.35">
      <c r="B15" s="58" t="s">
        <v>199</v>
      </c>
      <c r="C15" s="46" t="s">
        <v>0</v>
      </c>
      <c r="D15" s="46" t="s">
        <v>0</v>
      </c>
      <c r="E15" s="46" t="s">
        <v>0</v>
      </c>
      <c r="F15" s="59">
        <v>45</v>
      </c>
      <c r="G15" s="46" t="s">
        <v>0</v>
      </c>
      <c r="H15" s="46" t="s">
        <v>0</v>
      </c>
      <c r="I15" s="46">
        <v>198</v>
      </c>
      <c r="J15" s="46">
        <v>243</v>
      </c>
      <c r="K15" s="46" t="s">
        <v>0</v>
      </c>
    </row>
    <row r="16" spans="2:11" x14ac:dyDescent="0.35">
      <c r="B16" s="58" t="s">
        <v>198</v>
      </c>
      <c r="C16" s="46">
        <v>-37</v>
      </c>
      <c r="D16" s="46">
        <v>-123</v>
      </c>
      <c r="E16" s="58">
        <v>-13</v>
      </c>
      <c r="F16" s="59">
        <v>-127</v>
      </c>
      <c r="G16" s="46">
        <v>-3</v>
      </c>
      <c r="H16" s="46">
        <v>-36</v>
      </c>
      <c r="I16" s="46">
        <v>-32</v>
      </c>
      <c r="J16" s="46">
        <v>71</v>
      </c>
      <c r="K16" s="46">
        <v>-76</v>
      </c>
    </row>
    <row r="17" spans="2:11" x14ac:dyDescent="0.35">
      <c r="B17" s="60" t="s">
        <v>200</v>
      </c>
      <c r="C17" s="33">
        <v>-2076</v>
      </c>
      <c r="D17" s="33">
        <v>-579</v>
      </c>
      <c r="E17" s="61">
        <f>SUM(E12:E16)</f>
        <v>17915</v>
      </c>
      <c r="F17" s="61">
        <v>2444.7299999999814</v>
      </c>
      <c r="G17" s="33">
        <v>18931</v>
      </c>
      <c r="H17" s="33">
        <v>13022</v>
      </c>
      <c r="I17" s="33">
        <v>34162</v>
      </c>
      <c r="J17" s="33">
        <v>20561</v>
      </c>
      <c r="K17" s="33">
        <v>-15972</v>
      </c>
    </row>
    <row r="18" spans="2:11" x14ac:dyDescent="0.35">
      <c r="B18" s="58" t="s">
        <v>201</v>
      </c>
      <c r="C18" s="46">
        <v>25</v>
      </c>
      <c r="D18" s="46">
        <v>44</v>
      </c>
      <c r="E18" s="58">
        <v>37</v>
      </c>
      <c r="F18" s="59">
        <v>33.939840000000004</v>
      </c>
      <c r="G18" s="46">
        <v>17</v>
      </c>
      <c r="H18" s="46" t="s">
        <v>0</v>
      </c>
      <c r="I18" s="46" t="s">
        <v>0</v>
      </c>
      <c r="J18" s="46">
        <v>-3</v>
      </c>
      <c r="K18" s="46">
        <v>156</v>
      </c>
    </row>
    <row r="19" spans="2:11" x14ac:dyDescent="0.35">
      <c r="B19" s="58" t="s">
        <v>202</v>
      </c>
      <c r="C19" s="23">
        <v>-1723</v>
      </c>
      <c r="D19" s="23">
        <v>-1751.1688900000017</v>
      </c>
      <c r="E19" s="59">
        <v>-1709</v>
      </c>
      <c r="F19" s="59">
        <v>-2568</v>
      </c>
      <c r="G19" s="23">
        <v>-1669</v>
      </c>
      <c r="H19" s="23">
        <v>-2213</v>
      </c>
      <c r="I19" s="23">
        <v>-2292</v>
      </c>
      <c r="J19" s="23">
        <v>-2280</v>
      </c>
      <c r="K19" s="23">
        <v>-1587</v>
      </c>
    </row>
    <row r="20" spans="2:11" x14ac:dyDescent="0.35">
      <c r="B20" s="58" t="s">
        <v>203</v>
      </c>
      <c r="C20" s="46" t="s">
        <v>0</v>
      </c>
      <c r="D20" s="46" t="s">
        <v>0</v>
      </c>
      <c r="E20" s="46" t="s">
        <v>0</v>
      </c>
      <c r="F20" s="46" t="s">
        <v>0</v>
      </c>
      <c r="G20" s="46" t="s">
        <v>0</v>
      </c>
      <c r="H20" s="46" t="s">
        <v>0</v>
      </c>
      <c r="I20" s="46" t="s">
        <v>0</v>
      </c>
      <c r="J20" s="46" t="s">
        <v>0</v>
      </c>
      <c r="K20" s="46" t="s">
        <v>0</v>
      </c>
    </row>
    <row r="21" spans="2:11" x14ac:dyDescent="0.35">
      <c r="B21" s="60" t="s">
        <v>204</v>
      </c>
      <c r="C21" s="33">
        <v>-3774</v>
      </c>
      <c r="D21" s="33">
        <v>-2285.7658400000018</v>
      </c>
      <c r="E21" s="61">
        <f>SUM(E17:E20)</f>
        <v>16243</v>
      </c>
      <c r="F21" s="61">
        <v>-89.330160000018623</v>
      </c>
      <c r="G21" s="33">
        <v>17279</v>
      </c>
      <c r="H21" s="33">
        <v>10809</v>
      </c>
      <c r="I21" s="33">
        <v>31870</v>
      </c>
      <c r="J21" s="33">
        <v>18278</v>
      </c>
      <c r="K21" s="33">
        <v>-17403</v>
      </c>
    </row>
    <row r="22" spans="2:11" x14ac:dyDescent="0.35">
      <c r="C22" s="46"/>
      <c r="D22" s="46"/>
      <c r="F22" s="59"/>
      <c r="G22" s="46"/>
      <c r="H22" s="46"/>
      <c r="I22" s="46"/>
      <c r="J22" s="46"/>
      <c r="K22" s="46"/>
    </row>
    <row r="23" spans="2:11" x14ac:dyDescent="0.35">
      <c r="B23" s="58" t="s">
        <v>205</v>
      </c>
      <c r="C23" s="46">
        <v>-246</v>
      </c>
      <c r="D23" s="46">
        <v>-237</v>
      </c>
      <c r="E23" s="58">
        <v>-255</v>
      </c>
      <c r="F23" s="59">
        <v>-242</v>
      </c>
      <c r="G23" s="46">
        <v>-217</v>
      </c>
      <c r="H23" s="46">
        <v>-211</v>
      </c>
      <c r="I23" s="46">
        <v>-232</v>
      </c>
      <c r="J23" s="46">
        <v>-172</v>
      </c>
      <c r="K23" s="46">
        <v>-177</v>
      </c>
    </row>
    <row r="24" spans="2:11" x14ac:dyDescent="0.35">
      <c r="B24" s="58" t="s">
        <v>7</v>
      </c>
      <c r="C24" s="23">
        <v>-1830</v>
      </c>
      <c r="D24" s="23">
        <f>D17-D23</f>
        <v>-342</v>
      </c>
      <c r="E24" s="59">
        <f>E17-E23</f>
        <v>18170</v>
      </c>
      <c r="F24" s="59">
        <f>F17-F23</f>
        <v>2686.7299999999814</v>
      </c>
      <c r="G24" s="23">
        <v>19148</v>
      </c>
      <c r="H24" s="23">
        <v>13233</v>
      </c>
      <c r="I24" s="23">
        <v>34394</v>
      </c>
      <c r="J24" s="23">
        <v>20733</v>
      </c>
      <c r="K24" s="23">
        <v>-15795</v>
      </c>
    </row>
    <row r="25" spans="2:11" s="62" customFormat="1" x14ac:dyDescent="0.35">
      <c r="B25" s="63" t="s">
        <v>206</v>
      </c>
      <c r="C25" s="64">
        <v>3290</v>
      </c>
      <c r="D25" s="64">
        <v>2831</v>
      </c>
      <c r="E25" s="64">
        <v>8980</v>
      </c>
      <c r="F25" s="64">
        <v>16757</v>
      </c>
      <c r="G25" s="65">
        <v>7378</v>
      </c>
      <c r="H25" s="65">
        <v>15855</v>
      </c>
      <c r="I25" s="65">
        <v>18933</v>
      </c>
      <c r="J25" s="65">
        <v>20906</v>
      </c>
      <c r="K25" s="65">
        <v>26366</v>
      </c>
    </row>
    <row r="28" spans="2:11" x14ac:dyDescent="0.35">
      <c r="B28" s="27" t="s">
        <v>188</v>
      </c>
    </row>
    <row r="29" spans="2:11" x14ac:dyDescent="0.35">
      <c r="B29" s="27" t="s">
        <v>223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42118-310F-480D-A611-D7C2E7612C6A}">
  <sheetPr>
    <tabColor rgb="FF071D49"/>
  </sheetPr>
  <dimension ref="B2:K28"/>
  <sheetViews>
    <sheetView workbookViewId="0">
      <pane xSplit="2" topLeftCell="C1" activePane="topRight" state="frozen"/>
      <selection pane="topRight" activeCell="K8" sqref="K8"/>
    </sheetView>
  </sheetViews>
  <sheetFormatPr defaultColWidth="8.7265625" defaultRowHeight="14.5" x14ac:dyDescent="0.35"/>
  <cols>
    <col min="1" max="1" width="3.26953125" style="58" customWidth="1"/>
    <col min="2" max="2" width="68" style="58" customWidth="1"/>
    <col min="3" max="5" width="13.1796875" style="58" customWidth="1"/>
    <col min="6" max="6" width="14.1796875" style="58" customWidth="1"/>
    <col min="7" max="7" width="13.1796875" style="58" customWidth="1"/>
    <col min="8" max="8" width="12" style="58" customWidth="1"/>
    <col min="9" max="9" width="11.7265625" style="58" customWidth="1"/>
    <col min="10" max="11" width="11.1796875" style="58" customWidth="1"/>
    <col min="12" max="16384" width="8.7265625" style="58"/>
  </cols>
  <sheetData>
    <row r="2" spans="2:11" ht="21" x14ac:dyDescent="0.5">
      <c r="B2" s="14" t="s">
        <v>32</v>
      </c>
    </row>
    <row r="4" spans="2:11" ht="15" thickBot="1" x14ac:dyDescent="0.4">
      <c r="B4" s="16" t="s">
        <v>36</v>
      </c>
      <c r="C4" s="17" t="s">
        <v>2</v>
      </c>
      <c r="D4" s="18" t="s">
        <v>3</v>
      </c>
      <c r="E4" s="18" t="s">
        <v>4</v>
      </c>
      <c r="F4" s="19" t="s">
        <v>5</v>
      </c>
      <c r="G4" s="18" t="s">
        <v>6</v>
      </c>
      <c r="H4" s="18" t="s">
        <v>12</v>
      </c>
      <c r="I4" s="18" t="s">
        <v>213</v>
      </c>
      <c r="J4" s="18" t="s">
        <v>218</v>
      </c>
      <c r="K4" s="18" t="s">
        <v>230</v>
      </c>
    </row>
    <row r="5" spans="2:11" x14ac:dyDescent="0.35">
      <c r="B5" s="58" t="s">
        <v>189</v>
      </c>
      <c r="C5" s="23">
        <v>64697</v>
      </c>
      <c r="D5" s="23">
        <v>67854</v>
      </c>
      <c r="E5" s="59">
        <v>86237</v>
      </c>
      <c r="F5" s="59">
        <v>82921</v>
      </c>
      <c r="G5" s="23">
        <v>71819</v>
      </c>
      <c r="H5" s="23">
        <v>83702</v>
      </c>
      <c r="I5" s="23">
        <v>88462</v>
      </c>
      <c r="J5" s="23">
        <v>99493</v>
      </c>
      <c r="K5" s="23">
        <v>93181</v>
      </c>
    </row>
    <row r="6" spans="2:11" x14ac:dyDescent="0.35">
      <c r="B6" s="58" t="s">
        <v>190</v>
      </c>
      <c r="C6" s="23" t="s">
        <v>0</v>
      </c>
      <c r="D6" s="46" t="s">
        <v>0</v>
      </c>
      <c r="E6" s="46" t="s">
        <v>0</v>
      </c>
      <c r="F6" s="46" t="s">
        <v>0</v>
      </c>
      <c r="G6" s="23" t="s">
        <v>0</v>
      </c>
      <c r="H6" s="23">
        <v>0</v>
      </c>
      <c r="I6" s="23" t="s">
        <v>0</v>
      </c>
      <c r="J6" s="23" t="s">
        <v>0</v>
      </c>
      <c r="K6" s="23" t="s">
        <v>0</v>
      </c>
    </row>
    <row r="7" spans="2:11" x14ac:dyDescent="0.35">
      <c r="B7" s="58" t="s">
        <v>191</v>
      </c>
      <c r="C7" s="46" t="s">
        <v>0</v>
      </c>
      <c r="D7" s="46" t="s">
        <v>0</v>
      </c>
      <c r="E7" s="46" t="s">
        <v>0</v>
      </c>
      <c r="F7" s="46" t="s">
        <v>0</v>
      </c>
      <c r="G7" s="46">
        <v>108</v>
      </c>
      <c r="H7" s="46">
        <v>0</v>
      </c>
      <c r="I7" s="46">
        <v>156</v>
      </c>
      <c r="J7" s="46">
        <v>117</v>
      </c>
      <c r="K7" s="46" t="s">
        <v>0</v>
      </c>
    </row>
    <row r="8" spans="2:11" x14ac:dyDescent="0.35">
      <c r="B8" s="60" t="s">
        <v>191</v>
      </c>
      <c r="C8" s="33">
        <v>64697</v>
      </c>
      <c r="D8" s="33">
        <v>67854</v>
      </c>
      <c r="E8" s="61">
        <v>86237</v>
      </c>
      <c r="F8" s="61">
        <v>82921</v>
      </c>
      <c r="G8" s="33">
        <v>71927</v>
      </c>
      <c r="H8" s="33">
        <v>83702</v>
      </c>
      <c r="I8" s="33">
        <v>88618</v>
      </c>
      <c r="J8" s="33">
        <v>99610</v>
      </c>
      <c r="K8" s="33">
        <v>93181</v>
      </c>
    </row>
    <row r="9" spans="2:11" x14ac:dyDescent="0.35">
      <c r="B9" s="58" t="s">
        <v>192</v>
      </c>
      <c r="C9" s="23">
        <v>-60061</v>
      </c>
      <c r="D9" s="23">
        <v>-63800</v>
      </c>
      <c r="E9" s="59">
        <v>-81488</v>
      </c>
      <c r="F9" s="59">
        <v>-75572</v>
      </c>
      <c r="G9" s="23">
        <v>-66622</v>
      </c>
      <c r="H9" s="23">
        <v>-78185</v>
      </c>
      <c r="I9" s="23">
        <v>-81822</v>
      </c>
      <c r="J9" s="23">
        <v>-93014</v>
      </c>
      <c r="K9" s="23">
        <v>-87513</v>
      </c>
    </row>
    <row r="10" spans="2:11" x14ac:dyDescent="0.35">
      <c r="B10" s="58" t="s">
        <v>193</v>
      </c>
      <c r="C10" s="46" t="s">
        <v>0</v>
      </c>
      <c r="D10" s="46" t="s">
        <v>0</v>
      </c>
      <c r="E10" s="46" t="s">
        <v>0</v>
      </c>
      <c r="F10" s="46" t="s">
        <v>0</v>
      </c>
      <c r="G10" s="46">
        <v>-108</v>
      </c>
      <c r="H10" s="46">
        <v>0</v>
      </c>
      <c r="I10" s="46">
        <v>-156</v>
      </c>
      <c r="J10" s="46">
        <v>-117</v>
      </c>
      <c r="K10" s="46" t="s">
        <v>0</v>
      </c>
    </row>
    <row r="11" spans="2:11" x14ac:dyDescent="0.35">
      <c r="B11" s="78" t="s">
        <v>194</v>
      </c>
      <c r="C11" s="23">
        <v>-60061</v>
      </c>
      <c r="D11" s="23">
        <v>-63800</v>
      </c>
      <c r="E11" s="59">
        <v>-81488</v>
      </c>
      <c r="F11" s="59">
        <v>-75572</v>
      </c>
      <c r="G11" s="23">
        <v>-66730</v>
      </c>
      <c r="H11" s="23">
        <v>-78185</v>
      </c>
      <c r="I11" s="23">
        <v>-81978</v>
      </c>
      <c r="J11" s="23">
        <v>-93131</v>
      </c>
      <c r="K11" s="23">
        <v>-87513</v>
      </c>
    </row>
    <row r="12" spans="2:11" x14ac:dyDescent="0.35">
      <c r="B12" s="60" t="s">
        <v>195</v>
      </c>
      <c r="C12" s="33">
        <v>4636</v>
      </c>
      <c r="D12" s="33">
        <v>4054</v>
      </c>
      <c r="E12" s="61">
        <v>4749</v>
      </c>
      <c r="F12" s="61">
        <v>7349</v>
      </c>
      <c r="G12" s="33">
        <v>5197</v>
      </c>
      <c r="H12" s="33">
        <v>5517</v>
      </c>
      <c r="I12" s="33">
        <v>6640</v>
      </c>
      <c r="J12" s="33">
        <v>6479</v>
      </c>
      <c r="K12" s="33">
        <v>5668</v>
      </c>
    </row>
    <row r="13" spans="2:11" x14ac:dyDescent="0.35">
      <c r="B13" s="58" t="s">
        <v>196</v>
      </c>
      <c r="C13" s="46">
        <v>50</v>
      </c>
      <c r="D13" s="46">
        <v>158</v>
      </c>
      <c r="E13" s="58">
        <v>93</v>
      </c>
      <c r="F13" s="59">
        <v>141</v>
      </c>
      <c r="G13" s="23">
        <v>23</v>
      </c>
      <c r="H13" s="23">
        <v>123</v>
      </c>
      <c r="I13" s="23">
        <v>111</v>
      </c>
      <c r="J13" s="23">
        <v>764</v>
      </c>
      <c r="K13" s="23">
        <v>126</v>
      </c>
    </row>
    <row r="14" spans="2:11" x14ac:dyDescent="0.35">
      <c r="B14" s="58" t="s">
        <v>197</v>
      </c>
      <c r="C14" s="23">
        <v>-3947</v>
      </c>
      <c r="D14" s="23">
        <v>-4016</v>
      </c>
      <c r="E14" s="59">
        <v>-3792</v>
      </c>
      <c r="F14" s="59">
        <v>-4119</v>
      </c>
      <c r="G14" s="23">
        <v>-3419</v>
      </c>
      <c r="H14" s="23">
        <v>-3684</v>
      </c>
      <c r="I14" s="23">
        <v>-4409</v>
      </c>
      <c r="J14" s="23">
        <v>-5078</v>
      </c>
      <c r="K14" s="23">
        <v>-3414</v>
      </c>
    </row>
    <row r="15" spans="2:11" x14ac:dyDescent="0.35">
      <c r="B15" s="58" t="s">
        <v>199</v>
      </c>
      <c r="C15" s="46" t="s">
        <v>0</v>
      </c>
      <c r="D15" s="46">
        <v>62</v>
      </c>
      <c r="E15" s="58">
        <v>200</v>
      </c>
      <c r="F15" s="59">
        <v>120</v>
      </c>
      <c r="G15" s="46">
        <v>347</v>
      </c>
      <c r="H15" s="46">
        <v>548</v>
      </c>
      <c r="I15" s="46">
        <v>30</v>
      </c>
      <c r="J15" s="46">
        <v>-407</v>
      </c>
      <c r="K15" s="46">
        <v>107</v>
      </c>
    </row>
    <row r="16" spans="2:11" x14ac:dyDescent="0.35">
      <c r="B16" s="58" t="s">
        <v>198</v>
      </c>
      <c r="C16" s="46">
        <v>-5</v>
      </c>
      <c r="D16" s="46">
        <v>-18</v>
      </c>
      <c r="E16" s="58">
        <v>-3</v>
      </c>
      <c r="F16" s="59">
        <v>-40</v>
      </c>
      <c r="G16" s="46">
        <v>-46</v>
      </c>
      <c r="H16" s="46">
        <v>29</v>
      </c>
      <c r="I16" s="46">
        <v>-5</v>
      </c>
      <c r="J16" s="46">
        <v>-193</v>
      </c>
      <c r="K16" s="46">
        <v>-5</v>
      </c>
    </row>
    <row r="17" spans="2:11" x14ac:dyDescent="0.35">
      <c r="B17" s="60" t="s">
        <v>200</v>
      </c>
      <c r="C17" s="33">
        <v>734</v>
      </c>
      <c r="D17" s="70">
        <v>240</v>
      </c>
      <c r="E17" s="61">
        <v>1247</v>
      </c>
      <c r="F17" s="61">
        <v>3451</v>
      </c>
      <c r="G17" s="33">
        <v>2102</v>
      </c>
      <c r="H17" s="33">
        <v>2533</v>
      </c>
      <c r="I17" s="33">
        <v>2367</v>
      </c>
      <c r="J17" s="33">
        <v>1565</v>
      </c>
      <c r="K17" s="33">
        <v>2482</v>
      </c>
    </row>
    <row r="18" spans="2:11" x14ac:dyDescent="0.35">
      <c r="B18" s="58" t="s">
        <v>201</v>
      </c>
      <c r="C18" s="46">
        <v>5</v>
      </c>
      <c r="D18" s="46">
        <v>7</v>
      </c>
      <c r="E18" s="58">
        <v>5</v>
      </c>
      <c r="F18" s="59">
        <v>10.345780000000001</v>
      </c>
      <c r="G18" s="46">
        <v>67</v>
      </c>
      <c r="H18" s="46">
        <v>58</v>
      </c>
      <c r="I18" s="46">
        <v>54</v>
      </c>
      <c r="J18" s="46">
        <v>63</v>
      </c>
      <c r="K18" s="46">
        <v>72</v>
      </c>
    </row>
    <row r="19" spans="2:11" x14ac:dyDescent="0.35">
      <c r="B19" s="58" t="s">
        <v>202</v>
      </c>
      <c r="C19" s="23">
        <v>-59</v>
      </c>
      <c r="D19" s="46">
        <v>-33</v>
      </c>
      <c r="E19" s="58">
        <v>-68</v>
      </c>
      <c r="F19" s="59">
        <v>-29</v>
      </c>
      <c r="G19" s="23">
        <v>-45</v>
      </c>
      <c r="H19" s="23">
        <v>-27</v>
      </c>
      <c r="I19" s="23">
        <v>-35</v>
      </c>
      <c r="J19" s="23">
        <v>-238</v>
      </c>
      <c r="K19" s="23">
        <v>-29</v>
      </c>
    </row>
    <row r="20" spans="2:11" x14ac:dyDescent="0.35">
      <c r="B20" s="58" t="s">
        <v>203</v>
      </c>
      <c r="C20" s="46" t="s">
        <v>0</v>
      </c>
      <c r="D20" s="46" t="s">
        <v>0</v>
      </c>
      <c r="E20" s="46" t="s">
        <v>0</v>
      </c>
      <c r="F20" s="46" t="s">
        <v>0</v>
      </c>
      <c r="G20" s="46" t="s">
        <v>0</v>
      </c>
      <c r="H20" s="46">
        <v>0</v>
      </c>
      <c r="I20" s="46" t="s">
        <v>0</v>
      </c>
      <c r="J20" s="46" t="s">
        <v>0</v>
      </c>
      <c r="K20" s="46" t="s">
        <v>0</v>
      </c>
    </row>
    <row r="21" spans="2:11" x14ac:dyDescent="0.35">
      <c r="B21" s="60" t="s">
        <v>204</v>
      </c>
      <c r="C21" s="33">
        <v>680</v>
      </c>
      <c r="D21" s="70">
        <v>214</v>
      </c>
      <c r="E21" s="61">
        <v>1184</v>
      </c>
      <c r="F21" s="61">
        <v>3432.3457800000001</v>
      </c>
      <c r="G21" s="33">
        <v>2124</v>
      </c>
      <c r="H21" s="33">
        <v>2564</v>
      </c>
      <c r="I21" s="33">
        <v>2386</v>
      </c>
      <c r="J21" s="33">
        <v>1390</v>
      </c>
      <c r="K21" s="33">
        <v>2525</v>
      </c>
    </row>
    <row r="22" spans="2:11" x14ac:dyDescent="0.35">
      <c r="C22" s="46"/>
      <c r="D22" s="46"/>
      <c r="F22" s="59"/>
      <c r="G22" s="46"/>
      <c r="H22" s="46"/>
      <c r="I22" s="46"/>
      <c r="J22" s="46">
        <v>0</v>
      </c>
      <c r="K22" s="46"/>
    </row>
    <row r="23" spans="2:11" x14ac:dyDescent="0.35">
      <c r="B23" s="58" t="s">
        <v>205</v>
      </c>
      <c r="C23" s="46">
        <v>-264</v>
      </c>
      <c r="D23" s="46">
        <v>-257</v>
      </c>
      <c r="E23" s="58">
        <v>-236</v>
      </c>
      <c r="F23" s="59">
        <v>-234</v>
      </c>
      <c r="G23" s="46">
        <v>-205</v>
      </c>
      <c r="H23" s="46">
        <v>-169</v>
      </c>
      <c r="I23" s="46">
        <v>-157</v>
      </c>
      <c r="J23" s="46">
        <v>-155</v>
      </c>
      <c r="K23" s="46">
        <v>-166</v>
      </c>
    </row>
    <row r="24" spans="2:11" x14ac:dyDescent="0.35">
      <c r="B24" s="66" t="s">
        <v>7</v>
      </c>
      <c r="C24" s="66">
        <v>998</v>
      </c>
      <c r="D24" s="67">
        <v>497</v>
      </c>
      <c r="E24" s="68">
        <f>E17-E23</f>
        <v>1483</v>
      </c>
      <c r="F24" s="68">
        <f>F17-F23</f>
        <v>3685</v>
      </c>
      <c r="G24" s="69">
        <v>2307</v>
      </c>
      <c r="H24" s="69">
        <v>2702</v>
      </c>
      <c r="I24" s="69">
        <v>2524</v>
      </c>
      <c r="J24" s="69">
        <v>1720</v>
      </c>
      <c r="K24" s="69">
        <v>2648</v>
      </c>
    </row>
    <row r="25" spans="2:11" x14ac:dyDescent="0.35">
      <c r="B25" s="63" t="s">
        <v>206</v>
      </c>
      <c r="C25" s="65" t="s">
        <v>0</v>
      </c>
      <c r="D25" s="65" t="s">
        <v>0</v>
      </c>
      <c r="E25" s="65" t="s">
        <v>0</v>
      </c>
      <c r="F25" s="65" t="s">
        <v>0</v>
      </c>
      <c r="G25" s="65" t="s">
        <v>0</v>
      </c>
      <c r="H25" s="65">
        <v>1317</v>
      </c>
      <c r="I25" s="65">
        <v>2082</v>
      </c>
      <c r="J25" s="65">
        <v>1521</v>
      </c>
      <c r="K25" s="65">
        <v>2609</v>
      </c>
    </row>
    <row r="28" spans="2:11" x14ac:dyDescent="0.35">
      <c r="B28" s="80" t="s">
        <v>207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1884B-76A8-4B50-A891-E79CDDF5C80B}">
  <sheetPr>
    <tabColor rgb="FF071D49"/>
  </sheetPr>
  <dimension ref="B2:K28"/>
  <sheetViews>
    <sheetView workbookViewId="0">
      <pane xSplit="2" topLeftCell="C1" activePane="topRight" state="frozen"/>
      <selection pane="topRight" activeCell="K4" sqref="K4"/>
    </sheetView>
  </sheetViews>
  <sheetFormatPr defaultColWidth="8.7265625" defaultRowHeight="14.5" x14ac:dyDescent="0.35"/>
  <cols>
    <col min="1" max="1" width="3.26953125" style="58" customWidth="1"/>
    <col min="2" max="2" width="68" style="58" customWidth="1"/>
    <col min="3" max="5" width="13.1796875" style="58" customWidth="1"/>
    <col min="6" max="6" width="14.1796875" style="58" customWidth="1"/>
    <col min="7" max="7" width="13.1796875" style="58" customWidth="1"/>
    <col min="8" max="8" width="10.1796875" style="58" customWidth="1"/>
    <col min="9" max="9" width="10.26953125" style="58" customWidth="1"/>
    <col min="10" max="11" width="11.81640625" style="58" customWidth="1"/>
    <col min="12" max="16384" width="8.7265625" style="58"/>
  </cols>
  <sheetData>
    <row r="2" spans="2:11" ht="21" x14ac:dyDescent="0.5">
      <c r="B2" s="14" t="s">
        <v>33</v>
      </c>
    </row>
    <row r="4" spans="2:11" ht="15" thickBot="1" x14ac:dyDescent="0.4">
      <c r="B4" s="16" t="s">
        <v>36</v>
      </c>
      <c r="C4" s="17" t="s">
        <v>2</v>
      </c>
      <c r="D4" s="18" t="s">
        <v>3</v>
      </c>
      <c r="E4" s="18" t="s">
        <v>4</v>
      </c>
      <c r="F4" s="19" t="s">
        <v>5</v>
      </c>
      <c r="G4" s="18" t="s">
        <v>6</v>
      </c>
      <c r="H4" s="18" t="s">
        <v>12</v>
      </c>
      <c r="I4" s="18" t="s">
        <v>213</v>
      </c>
      <c r="J4" s="18" t="s">
        <v>218</v>
      </c>
      <c r="K4" s="18" t="s">
        <v>230</v>
      </c>
    </row>
    <row r="5" spans="2:11" x14ac:dyDescent="0.35">
      <c r="B5" s="58" t="s">
        <v>189</v>
      </c>
      <c r="C5" s="23">
        <v>11320</v>
      </c>
      <c r="D5" s="23">
        <v>12097</v>
      </c>
      <c r="E5" s="23">
        <v>6858</v>
      </c>
      <c r="F5" s="59">
        <v>14475</v>
      </c>
      <c r="G5" s="23">
        <v>11147</v>
      </c>
      <c r="H5" s="23">
        <v>7109</v>
      </c>
      <c r="I5" s="23">
        <v>10763</v>
      </c>
      <c r="J5" s="23">
        <v>18849</v>
      </c>
      <c r="K5" s="23">
        <v>22066</v>
      </c>
    </row>
    <row r="6" spans="2:11" x14ac:dyDescent="0.35">
      <c r="B6" s="58" t="s">
        <v>190</v>
      </c>
      <c r="C6" s="23" t="s">
        <v>0</v>
      </c>
      <c r="D6" s="46" t="s">
        <v>0</v>
      </c>
      <c r="E6" s="46" t="s">
        <v>0</v>
      </c>
      <c r="F6" s="46" t="s">
        <v>0</v>
      </c>
      <c r="G6" s="23" t="s">
        <v>0</v>
      </c>
      <c r="H6" s="23" t="s">
        <v>0</v>
      </c>
      <c r="I6" s="23" t="s">
        <v>0</v>
      </c>
      <c r="J6" s="23" t="s">
        <v>0</v>
      </c>
      <c r="K6" s="23" t="s">
        <v>0</v>
      </c>
    </row>
    <row r="7" spans="2:11" x14ac:dyDescent="0.35">
      <c r="B7" s="58" t="s">
        <v>191</v>
      </c>
      <c r="C7" s="23">
        <v>3667</v>
      </c>
      <c r="D7" s="23">
        <v>2198</v>
      </c>
      <c r="E7" s="46">
        <v>681</v>
      </c>
      <c r="F7" s="59">
        <v>1430</v>
      </c>
      <c r="G7" s="23">
        <v>3185</v>
      </c>
      <c r="H7" s="23">
        <v>1978</v>
      </c>
      <c r="I7" s="23">
        <v>1265</v>
      </c>
      <c r="J7" s="23">
        <v>3788</v>
      </c>
      <c r="K7" s="23">
        <v>2519</v>
      </c>
    </row>
    <row r="8" spans="2:11" x14ac:dyDescent="0.35">
      <c r="B8" s="60" t="s">
        <v>191</v>
      </c>
      <c r="C8" s="33">
        <v>14987</v>
      </c>
      <c r="D8" s="33">
        <v>14295</v>
      </c>
      <c r="E8" s="33">
        <v>7539</v>
      </c>
      <c r="F8" s="61">
        <v>15905</v>
      </c>
      <c r="G8" s="33">
        <v>14332</v>
      </c>
      <c r="H8" s="33">
        <f t="shared" ref="H8" si="0">SUM(H5:H7)</f>
        <v>9087</v>
      </c>
      <c r="I8" s="33">
        <v>12028</v>
      </c>
      <c r="J8" s="33">
        <v>22637</v>
      </c>
      <c r="K8" s="33">
        <v>24585</v>
      </c>
    </row>
    <row r="9" spans="2:11" x14ac:dyDescent="0.35">
      <c r="B9" s="58" t="s">
        <v>192</v>
      </c>
      <c r="C9" s="23">
        <v>-10514</v>
      </c>
      <c r="D9" s="23">
        <v>-14224</v>
      </c>
      <c r="E9" s="23">
        <v>-6660</v>
      </c>
      <c r="F9" s="59">
        <v>-13699</v>
      </c>
      <c r="G9" s="23">
        <v>-9603</v>
      </c>
      <c r="H9" s="23">
        <v>-6886</v>
      </c>
      <c r="I9" s="23">
        <v>-10159</v>
      </c>
      <c r="J9" s="23">
        <v>-16489</v>
      </c>
      <c r="K9" s="23">
        <v>-17025</v>
      </c>
    </row>
    <row r="10" spans="2:11" x14ac:dyDescent="0.35">
      <c r="B10" s="58" t="s">
        <v>193</v>
      </c>
      <c r="C10" s="23">
        <v>-3656</v>
      </c>
      <c r="D10" s="46" t="s">
        <v>0</v>
      </c>
      <c r="E10" s="46">
        <v>-643</v>
      </c>
      <c r="F10" s="59">
        <v>-1409</v>
      </c>
      <c r="G10" s="23">
        <v>-3236</v>
      </c>
      <c r="H10" s="23">
        <v>-1922</v>
      </c>
      <c r="I10" s="23">
        <v>-1265</v>
      </c>
      <c r="J10" s="23">
        <v>-3757</v>
      </c>
      <c r="K10" s="23">
        <v>-2485</v>
      </c>
    </row>
    <row r="11" spans="2:11" x14ac:dyDescent="0.35">
      <c r="B11" s="78" t="s">
        <v>194</v>
      </c>
      <c r="C11" s="23">
        <v>-14170</v>
      </c>
      <c r="D11" s="23">
        <v>-14224</v>
      </c>
      <c r="E11" s="23">
        <v>-7303</v>
      </c>
      <c r="F11" s="59">
        <v>-15108</v>
      </c>
      <c r="G11" s="23">
        <v>-12839</v>
      </c>
      <c r="H11" s="23">
        <f t="shared" ref="H11" si="1">SUM(H9:H10)</f>
        <v>-8808</v>
      </c>
      <c r="I11" s="23">
        <v>-11424</v>
      </c>
      <c r="J11" s="23">
        <v>-20246</v>
      </c>
      <c r="K11" s="23">
        <v>-19510</v>
      </c>
    </row>
    <row r="12" spans="2:11" x14ac:dyDescent="0.35">
      <c r="B12" s="60" t="s">
        <v>195</v>
      </c>
      <c r="C12" s="33">
        <v>817</v>
      </c>
      <c r="D12" s="70">
        <v>71</v>
      </c>
      <c r="E12" s="70">
        <v>236</v>
      </c>
      <c r="F12" s="61">
        <v>797</v>
      </c>
      <c r="G12" s="33">
        <v>1493</v>
      </c>
      <c r="H12" s="33">
        <f t="shared" ref="H12" si="2">H11+H8</f>
        <v>279</v>
      </c>
      <c r="I12" s="33">
        <v>604</v>
      </c>
      <c r="J12" s="33">
        <v>2391</v>
      </c>
      <c r="K12" s="33">
        <v>5075</v>
      </c>
    </row>
    <row r="13" spans="2:11" x14ac:dyDescent="0.35">
      <c r="B13" s="58" t="s">
        <v>196</v>
      </c>
      <c r="C13" s="46">
        <v>3</v>
      </c>
      <c r="D13" s="46">
        <v>35</v>
      </c>
      <c r="E13" s="46">
        <v>4</v>
      </c>
      <c r="F13" s="59">
        <v>482</v>
      </c>
      <c r="G13" s="23">
        <v>246</v>
      </c>
      <c r="H13" s="23" t="s">
        <v>0</v>
      </c>
      <c r="I13" s="23">
        <v>31</v>
      </c>
      <c r="J13" s="23" t="s">
        <v>224</v>
      </c>
      <c r="K13" s="23">
        <v>5</v>
      </c>
    </row>
    <row r="14" spans="2:11" x14ac:dyDescent="0.35">
      <c r="B14" s="58" t="s">
        <v>197</v>
      </c>
      <c r="C14" s="23">
        <v>-2060</v>
      </c>
      <c r="D14" s="23">
        <v>-2109</v>
      </c>
      <c r="E14" s="23">
        <v>-1651</v>
      </c>
      <c r="F14" s="59">
        <v>-574</v>
      </c>
      <c r="G14" s="23">
        <v>-1227</v>
      </c>
      <c r="H14" s="23">
        <v>-989</v>
      </c>
      <c r="I14" s="23">
        <v>-1811</v>
      </c>
      <c r="J14" s="23">
        <v>-2040</v>
      </c>
      <c r="K14" s="23">
        <v>-2258</v>
      </c>
    </row>
    <row r="15" spans="2:11" x14ac:dyDescent="0.35">
      <c r="B15" s="58" t="s">
        <v>199</v>
      </c>
      <c r="C15" s="46">
        <v>-2</v>
      </c>
      <c r="D15" s="46" t="s">
        <v>0</v>
      </c>
      <c r="E15" s="46" t="s">
        <v>0</v>
      </c>
      <c r="F15" s="59">
        <v>-1</v>
      </c>
      <c r="G15" s="46" t="s">
        <v>0</v>
      </c>
      <c r="H15" s="23" t="s">
        <v>0</v>
      </c>
      <c r="I15" s="23" t="s">
        <v>0</v>
      </c>
      <c r="J15" s="23" t="s">
        <v>0</v>
      </c>
      <c r="K15" s="23" t="s">
        <v>0</v>
      </c>
    </row>
    <row r="16" spans="2:11" x14ac:dyDescent="0.35">
      <c r="B16" s="58" t="s">
        <v>198</v>
      </c>
      <c r="C16" s="46" t="s">
        <v>0</v>
      </c>
      <c r="D16" s="46">
        <v>-31</v>
      </c>
      <c r="E16" s="46">
        <v>-119</v>
      </c>
      <c r="F16" s="59">
        <v>-4893</v>
      </c>
      <c r="G16" s="46">
        <v>-16</v>
      </c>
      <c r="H16" s="46">
        <f>-538-240</f>
        <v>-778</v>
      </c>
      <c r="I16" s="46">
        <v>-361</v>
      </c>
      <c r="J16" s="46" t="s">
        <v>225</v>
      </c>
      <c r="K16" s="46">
        <v>-12</v>
      </c>
    </row>
    <row r="17" spans="2:11" x14ac:dyDescent="0.35">
      <c r="B17" s="60" t="s">
        <v>200</v>
      </c>
      <c r="C17" s="33">
        <v>-1242</v>
      </c>
      <c r="D17" s="33">
        <v>-2034</v>
      </c>
      <c r="E17" s="33">
        <v>-1530</v>
      </c>
      <c r="F17" s="61">
        <v>-4189</v>
      </c>
      <c r="G17" s="33">
        <v>496</v>
      </c>
      <c r="H17" s="33">
        <f t="shared" ref="H17" si="3">SUM(H12:H16)</f>
        <v>-1488</v>
      </c>
      <c r="I17" s="33">
        <v>-1537</v>
      </c>
      <c r="J17" s="33">
        <v>-221</v>
      </c>
      <c r="K17" s="33">
        <v>2810</v>
      </c>
    </row>
    <row r="18" spans="2:11" x14ac:dyDescent="0.35">
      <c r="B18" s="58" t="s">
        <v>201</v>
      </c>
      <c r="C18" s="46">
        <v>113</v>
      </c>
      <c r="D18" s="46">
        <v>115</v>
      </c>
      <c r="E18" s="46">
        <v>112</v>
      </c>
      <c r="F18" s="59">
        <v>138.85696000000002</v>
      </c>
      <c r="G18" s="46">
        <v>97</v>
      </c>
      <c r="H18" s="46">
        <v>102</v>
      </c>
      <c r="I18" s="46">
        <v>95</v>
      </c>
      <c r="J18" s="46">
        <v>113</v>
      </c>
      <c r="K18" s="46">
        <v>2</v>
      </c>
    </row>
    <row r="19" spans="2:11" x14ac:dyDescent="0.35">
      <c r="B19" s="58" t="s">
        <v>202</v>
      </c>
      <c r="C19" s="23">
        <v>-233</v>
      </c>
      <c r="D19" s="46">
        <v>-294</v>
      </c>
      <c r="E19" s="46">
        <v>-284</v>
      </c>
      <c r="F19" s="59">
        <v>-408</v>
      </c>
      <c r="G19" s="23">
        <v>-251</v>
      </c>
      <c r="H19" s="23">
        <v>-228</v>
      </c>
      <c r="I19" s="23">
        <v>-226</v>
      </c>
      <c r="J19" s="23">
        <v>-373</v>
      </c>
      <c r="K19" s="23">
        <v>-143</v>
      </c>
    </row>
    <row r="20" spans="2:11" x14ac:dyDescent="0.35">
      <c r="B20" s="58" t="s">
        <v>203</v>
      </c>
      <c r="C20" s="46" t="s">
        <v>0</v>
      </c>
      <c r="D20" s="46" t="s">
        <v>0</v>
      </c>
      <c r="E20" s="46" t="s">
        <v>0</v>
      </c>
      <c r="F20" s="46" t="s">
        <v>0</v>
      </c>
      <c r="G20" s="46" t="s">
        <v>0</v>
      </c>
      <c r="H20" s="23" t="s">
        <v>0</v>
      </c>
      <c r="I20" s="23" t="s">
        <v>0</v>
      </c>
      <c r="J20" s="23" t="s">
        <v>0</v>
      </c>
      <c r="K20" s="23" t="s">
        <v>0</v>
      </c>
    </row>
    <row r="21" spans="2:11" x14ac:dyDescent="0.35">
      <c r="B21" s="60" t="s">
        <v>204</v>
      </c>
      <c r="C21" s="33">
        <v>-1362</v>
      </c>
      <c r="D21" s="33">
        <v>-2213</v>
      </c>
      <c r="E21" s="33">
        <v>-1702</v>
      </c>
      <c r="F21" s="61">
        <v>-4458.1430399999999</v>
      </c>
      <c r="G21" s="33">
        <v>342</v>
      </c>
      <c r="H21" s="33">
        <f t="shared" ref="H21" si="4">SUM(H17:H20)</f>
        <v>-1614</v>
      </c>
      <c r="I21" s="33">
        <v>-1668</v>
      </c>
      <c r="J21" s="33">
        <v>-481</v>
      </c>
      <c r="K21" s="33">
        <v>2669</v>
      </c>
    </row>
    <row r="22" spans="2:11" x14ac:dyDescent="0.35">
      <c r="C22" s="46"/>
      <c r="D22" s="46"/>
      <c r="E22" s="46"/>
      <c r="F22" s="59"/>
      <c r="G22" s="46"/>
      <c r="H22" s="46"/>
      <c r="I22" s="46"/>
      <c r="J22" s="46"/>
      <c r="K22" s="46"/>
    </row>
    <row r="23" spans="2:11" x14ac:dyDescent="0.35">
      <c r="B23" s="58" t="s">
        <v>205</v>
      </c>
      <c r="C23" s="46">
        <v>-552</v>
      </c>
      <c r="D23" s="46">
        <v>-509</v>
      </c>
      <c r="E23" s="46">
        <v>-535</v>
      </c>
      <c r="F23" s="59">
        <v>-530.84840000000008</v>
      </c>
      <c r="G23" s="46">
        <v>-210</v>
      </c>
      <c r="H23" s="46">
        <v>-651</v>
      </c>
      <c r="I23" s="46">
        <v>-496</v>
      </c>
      <c r="J23" s="46">
        <v>-581</v>
      </c>
      <c r="K23" s="46">
        <v>-382</v>
      </c>
    </row>
    <row r="24" spans="2:11" x14ac:dyDescent="0.35">
      <c r="B24" s="66" t="s">
        <v>7</v>
      </c>
      <c r="C24" s="66">
        <v>-690</v>
      </c>
      <c r="D24" s="69">
        <v>-1525</v>
      </c>
      <c r="E24" s="69">
        <f>E17-E23</f>
        <v>-995</v>
      </c>
      <c r="F24" s="68">
        <f>F17-F23</f>
        <v>-3658.1516000000001</v>
      </c>
      <c r="G24" s="69">
        <v>706</v>
      </c>
      <c r="H24" s="69">
        <f t="shared" ref="H24" si="5">H17-H23</f>
        <v>-837</v>
      </c>
      <c r="I24" s="69">
        <v>-1041</v>
      </c>
      <c r="J24" s="69">
        <v>360</v>
      </c>
      <c r="K24" s="69">
        <v>3192</v>
      </c>
    </row>
    <row r="28" spans="2:11" x14ac:dyDescent="0.35">
      <c r="B28" s="27" t="s">
        <v>226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Contents</vt:lpstr>
      <vt:lpstr>Income statement</vt:lpstr>
      <vt:lpstr>Balance Sheet</vt:lpstr>
      <vt:lpstr>Cash Flow</vt:lpstr>
      <vt:lpstr>Ratios</vt:lpstr>
      <vt:lpstr>Volumes</vt:lpstr>
      <vt:lpstr>DIESEL+BIO</vt:lpstr>
      <vt:lpstr>LPG</vt:lpstr>
      <vt:lpstr>Natural gas</vt:lpstr>
      <vt:lpstr>Electricity</vt:lpstr>
      <vt:lpstr>Fuel Stations</vt:lpstr>
      <vt:lpstr>OTHERS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Siedlaczek</dc:creator>
  <cp:lastModifiedBy>Joanna Siedlaczek</cp:lastModifiedBy>
  <dcterms:created xsi:type="dcterms:W3CDTF">2019-07-19T12:12:27Z</dcterms:created>
  <dcterms:modified xsi:type="dcterms:W3CDTF">2020-05-19T07:05:37Z</dcterms:modified>
</cp:coreProperties>
</file>